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20" windowWidth="19200" windowHeight="8100"/>
  </bookViews>
  <sheets>
    <sheet name="прил 7_2019 " sheetId="20" r:id="rId1"/>
  </sheets>
  <definedNames>
    <definedName name="_xlnm.Print_Area" localSheetId="0">'прил 7_2019 '!$A$1:$L$165</definedName>
  </definedNames>
  <calcPr calcId="144525"/>
</workbook>
</file>

<file path=xl/calcChain.xml><?xml version="1.0" encoding="utf-8"?>
<calcChain xmlns="http://schemas.openxmlformats.org/spreadsheetml/2006/main">
  <c r="I134" i="20" l="1"/>
  <c r="I132" i="20"/>
  <c r="I103" i="20" l="1"/>
  <c r="I65" i="20" l="1"/>
  <c r="I121" i="20"/>
  <c r="I123" i="20"/>
  <c r="I52" i="20"/>
  <c r="K48" i="20" l="1"/>
  <c r="J55" i="20"/>
  <c r="L55" i="20"/>
  <c r="K92" i="20"/>
  <c r="I92" i="20"/>
  <c r="K139" i="20"/>
  <c r="I139" i="20"/>
  <c r="I70" i="20"/>
  <c r="K70" i="20"/>
  <c r="K121" i="20"/>
  <c r="K120" i="20"/>
  <c r="I120" i="20"/>
  <c r="K119" i="20"/>
  <c r="I119" i="20"/>
  <c r="K117" i="20"/>
  <c r="K118" i="20"/>
  <c r="I118" i="20"/>
  <c r="K115" i="20"/>
  <c r="I115" i="20"/>
  <c r="I69" i="20"/>
  <c r="K69" i="20"/>
  <c r="I62" i="20"/>
  <c r="I129" i="20"/>
  <c r="J86" i="20"/>
  <c r="K86" i="20"/>
  <c r="L86" i="20"/>
  <c r="H89" i="20"/>
  <c r="I59" i="20"/>
  <c r="K59" i="20"/>
  <c r="K55" i="20" s="1"/>
  <c r="K123" i="20"/>
  <c r="I117" i="20"/>
  <c r="I50" i="20"/>
  <c r="I25" i="20"/>
  <c r="I24" i="20"/>
  <c r="I102" i="20" l="1"/>
  <c r="I124" i="20" l="1"/>
  <c r="I122" i="20"/>
  <c r="I87" i="20"/>
  <c r="I84" i="20"/>
  <c r="I46" i="20"/>
  <c r="I112" i="20" l="1"/>
  <c r="I77" i="20"/>
  <c r="I48" i="20"/>
  <c r="I68" i="20" l="1"/>
  <c r="J138" i="20"/>
  <c r="K138" i="20"/>
  <c r="L138" i="20"/>
  <c r="I138" i="20"/>
  <c r="H140" i="20" l="1"/>
  <c r="I163" i="20"/>
  <c r="I144" i="20" l="1"/>
  <c r="H106" i="20" l="1"/>
  <c r="I111" i="20"/>
  <c r="I155" i="20"/>
  <c r="I154" i="20" s="1"/>
  <c r="L155" i="20"/>
  <c r="L154" i="20" s="1"/>
  <c r="L90" i="20"/>
  <c r="I90" i="20"/>
  <c r="K90" i="20"/>
  <c r="J92" i="20"/>
  <c r="L92" i="20"/>
  <c r="H93" i="20"/>
  <c r="I88" i="20"/>
  <c r="I86" i="20" s="1"/>
  <c r="H86" i="20" s="1"/>
  <c r="L82" i="20"/>
  <c r="J82" i="20"/>
  <c r="J72" i="20"/>
  <c r="K72" i="20"/>
  <c r="L72" i="20"/>
  <c r="I72" i="20"/>
  <c r="H74" i="20"/>
  <c r="H92" i="20" l="1"/>
  <c r="J90" i="20"/>
  <c r="H90" i="20"/>
  <c r="H91" i="20"/>
  <c r="H82" i="20"/>
  <c r="J79" i="20" l="1"/>
  <c r="L79" i="20"/>
  <c r="H68" i="20" l="1"/>
  <c r="H99" i="20" l="1"/>
  <c r="K98" i="20"/>
  <c r="I79" i="20" l="1"/>
  <c r="I133" i="20" l="1"/>
  <c r="L66" i="20" l="1"/>
  <c r="K66" i="20"/>
  <c r="J66" i="20"/>
  <c r="I67" i="20"/>
  <c r="I66" i="20" s="1"/>
  <c r="I148" i="20"/>
  <c r="H122" i="20"/>
  <c r="H121" i="20"/>
  <c r="H97" i="20"/>
  <c r="H116" i="20"/>
  <c r="H119" i="20"/>
  <c r="H120" i="20"/>
  <c r="H123" i="20"/>
  <c r="I109" i="20"/>
  <c r="I104" i="20"/>
  <c r="H69" i="20"/>
  <c r="I81" i="20" l="1"/>
  <c r="H58" i="20"/>
  <c r="I56" i="20"/>
  <c r="H124" i="20"/>
  <c r="I34" i="20" l="1"/>
  <c r="H34" i="20" s="1"/>
  <c r="I30" i="20" l="1"/>
  <c r="H118" i="20" l="1"/>
  <c r="K112" i="20" l="1"/>
  <c r="J112" i="20" l="1"/>
  <c r="L112" i="20"/>
  <c r="H113" i="20"/>
  <c r="J101" i="20"/>
  <c r="K101" i="20"/>
  <c r="L101" i="20"/>
  <c r="H104" i="20"/>
  <c r="I101" i="20"/>
  <c r="I100" i="20"/>
  <c r="I96" i="20" l="1"/>
  <c r="J76" i="20"/>
  <c r="K76" i="20"/>
  <c r="L76" i="20"/>
  <c r="I76" i="20"/>
  <c r="J61" i="20"/>
  <c r="J60" i="20" s="1"/>
  <c r="K61" i="20"/>
  <c r="K60" i="20" s="1"/>
  <c r="L61" i="20"/>
  <c r="L60" i="20" s="1"/>
  <c r="H65" i="20"/>
  <c r="I61" i="20"/>
  <c r="I60" i="20" s="1"/>
  <c r="I57" i="20"/>
  <c r="I55" i="20" s="1"/>
  <c r="H55" i="20" s="1"/>
  <c r="H61" i="20" l="1"/>
  <c r="K79" i="20"/>
  <c r="H79" i="20" l="1"/>
  <c r="I161" i="20"/>
  <c r="H25" i="20" l="1"/>
  <c r="H27" i="20"/>
  <c r="H32" i="20"/>
  <c r="H33" i="20"/>
  <c r="H36" i="20"/>
  <c r="H37" i="20"/>
  <c r="H38" i="20"/>
  <c r="H39" i="20"/>
  <c r="H43" i="20"/>
  <c r="H48" i="20"/>
  <c r="H50" i="20"/>
  <c r="H52" i="20"/>
  <c r="H53" i="20"/>
  <c r="H57" i="20"/>
  <c r="H59" i="20"/>
  <c r="H63" i="20"/>
  <c r="H67" i="20"/>
  <c r="H70" i="20"/>
  <c r="H77" i="20"/>
  <c r="H80" i="20"/>
  <c r="H83" i="20"/>
  <c r="H84" i="20"/>
  <c r="H102" i="20"/>
  <c r="H105" i="20"/>
  <c r="H114" i="20"/>
  <c r="H109" i="20"/>
  <c r="H111" i="20"/>
  <c r="H115" i="20"/>
  <c r="H125" i="20"/>
  <c r="H128" i="20"/>
  <c r="H132" i="20"/>
  <c r="H134" i="20"/>
  <c r="H135" i="20"/>
  <c r="H136" i="20"/>
  <c r="H137" i="20"/>
  <c r="H144" i="20"/>
  <c r="H146" i="20"/>
  <c r="H148" i="20"/>
  <c r="H150" i="20"/>
  <c r="H153" i="20"/>
  <c r="H156" i="20"/>
  <c r="H159" i="20"/>
  <c r="H161" i="20"/>
  <c r="J110" i="20"/>
  <c r="K110" i="20"/>
  <c r="L110" i="20"/>
  <c r="I110" i="20"/>
  <c r="H110" i="20" l="1"/>
  <c r="L162" i="20" l="1"/>
  <c r="L160" i="20"/>
  <c r="L158" i="20"/>
  <c r="L152" i="20"/>
  <c r="L151" i="20" s="1"/>
  <c r="L149" i="20"/>
  <c r="L147" i="20"/>
  <c r="L142" i="20"/>
  <c r="L133" i="20"/>
  <c r="L131" i="20" s="1"/>
  <c r="L127" i="20"/>
  <c r="L126" i="20" s="1"/>
  <c r="L108" i="20"/>
  <c r="L100" i="20"/>
  <c r="L96" i="20" s="1"/>
  <c r="L95" i="20" s="1"/>
  <c r="L94" i="20" s="1"/>
  <c r="L85" i="20"/>
  <c r="L81" i="20"/>
  <c r="L75" i="20"/>
  <c r="L71" i="20"/>
  <c r="L51" i="20"/>
  <c r="L49" i="20"/>
  <c r="L45" i="20"/>
  <c r="L42" i="20"/>
  <c r="L41" i="20" s="1"/>
  <c r="L35" i="20"/>
  <c r="L30" i="20"/>
  <c r="L29" i="20" s="1"/>
  <c r="L28" i="20" s="1"/>
  <c r="L23" i="20"/>
  <c r="L22" i="20" s="1"/>
  <c r="L21" i="20" s="1"/>
  <c r="L20" i="20" s="1"/>
  <c r="K162" i="20"/>
  <c r="K160" i="20"/>
  <c r="K158" i="20"/>
  <c r="K155" i="20"/>
  <c r="K154" i="20" s="1"/>
  <c r="K152" i="20"/>
  <c r="K151" i="20" s="1"/>
  <c r="K149" i="20"/>
  <c r="K147" i="20"/>
  <c r="K142" i="20"/>
  <c r="K133" i="20"/>
  <c r="K131" i="20" s="1"/>
  <c r="K127" i="20"/>
  <c r="K108" i="20"/>
  <c r="K100" i="20"/>
  <c r="K96" i="20" s="1"/>
  <c r="K85" i="20"/>
  <c r="K81" i="20"/>
  <c r="K75" i="20"/>
  <c r="K71" i="20"/>
  <c r="K51" i="20"/>
  <c r="K49" i="20"/>
  <c r="K45" i="20"/>
  <c r="K42" i="20"/>
  <c r="K41" i="20" s="1"/>
  <c r="K35" i="20"/>
  <c r="K30" i="20"/>
  <c r="K29" i="20" s="1"/>
  <c r="K28" i="20" s="1"/>
  <c r="K23" i="20"/>
  <c r="K22" i="20" s="1"/>
  <c r="J162" i="20"/>
  <c r="J160" i="20"/>
  <c r="J158" i="20"/>
  <c r="J155" i="20"/>
  <c r="J154" i="20" s="1"/>
  <c r="J152" i="20"/>
  <c r="J151" i="20" s="1"/>
  <c r="J149" i="20"/>
  <c r="J147" i="20"/>
  <c r="J142" i="20"/>
  <c r="J133" i="20"/>
  <c r="J131" i="20" s="1"/>
  <c r="J127" i="20"/>
  <c r="J126" i="20" s="1"/>
  <c r="J108" i="20"/>
  <c r="J100" i="20"/>
  <c r="J96" i="20" s="1"/>
  <c r="J85" i="20"/>
  <c r="J81" i="20"/>
  <c r="J75" i="20"/>
  <c r="J71" i="20"/>
  <c r="J51" i="20"/>
  <c r="J49" i="20"/>
  <c r="J45" i="20"/>
  <c r="J42" i="20"/>
  <c r="J41" i="20" s="1"/>
  <c r="J35" i="20"/>
  <c r="J30" i="20"/>
  <c r="J29" i="20" s="1"/>
  <c r="J28" i="20" s="1"/>
  <c r="J23" i="20"/>
  <c r="J22" i="20" s="1"/>
  <c r="J21" i="20" s="1"/>
  <c r="J20" i="20" s="1"/>
  <c r="K95" i="20" l="1"/>
  <c r="H96" i="20"/>
  <c r="J95" i="20"/>
  <c r="J94" i="20" s="1"/>
  <c r="L78" i="20"/>
  <c r="J78" i="20"/>
  <c r="K78" i="20"/>
  <c r="K54" i="20"/>
  <c r="H139" i="20"/>
  <c r="H100" i="20"/>
  <c r="J44" i="20"/>
  <c r="J40" i="20" s="1"/>
  <c r="L157" i="20"/>
  <c r="H98" i="20"/>
  <c r="J141" i="20"/>
  <c r="J157" i="20"/>
  <c r="L141" i="20"/>
  <c r="J54" i="20"/>
  <c r="K21" i="20"/>
  <c r="K20" i="20" s="1"/>
  <c r="K126" i="20"/>
  <c r="K157" i="20"/>
  <c r="L54" i="20"/>
  <c r="K141" i="20"/>
  <c r="K130" i="20" s="1"/>
  <c r="L44" i="20"/>
  <c r="L40" i="20" s="1"/>
  <c r="K44" i="20"/>
  <c r="K40" i="20" s="1"/>
  <c r="K94" i="20" l="1"/>
  <c r="K164" i="20"/>
  <c r="L130" i="20"/>
  <c r="L164" i="20" s="1"/>
  <c r="H117" i="20"/>
  <c r="H112" i="20"/>
  <c r="J130" i="20"/>
  <c r="J164" i="20" s="1"/>
  <c r="H46" i="20"/>
  <c r="H47" i="20"/>
  <c r="I149" i="20" l="1"/>
  <c r="H149" i="20" s="1"/>
  <c r="H66" i="20" l="1"/>
  <c r="H62" i="20"/>
  <c r="H64" i="20"/>
  <c r="H129" i="20"/>
  <c r="H133" i="20" l="1"/>
  <c r="I143" i="20"/>
  <c r="H143" i="20" s="1"/>
  <c r="I107" i="20"/>
  <c r="I127" i="20"/>
  <c r="H127" i="20" s="1"/>
  <c r="H103" i="20"/>
  <c r="H87" i="20"/>
  <c r="H81" i="20"/>
  <c r="I45" i="20"/>
  <c r="H45" i="20" s="1"/>
  <c r="I26" i="20"/>
  <c r="H26" i="20" s="1"/>
  <c r="H24" i="20"/>
  <c r="H107" i="20" l="1"/>
  <c r="H60" i="20"/>
  <c r="I131" i="20"/>
  <c r="H88" i="20"/>
  <c r="H56" i="20"/>
  <c r="H30" i="20"/>
  <c r="H31" i="20"/>
  <c r="I42" i="20"/>
  <c r="H42" i="20" s="1"/>
  <c r="H138" i="20" l="1"/>
  <c r="H131" i="20"/>
  <c r="H101" i="20"/>
  <c r="I145" i="20"/>
  <c r="H145" i="20" s="1"/>
  <c r="H73" i="20" l="1"/>
  <c r="H163" i="20"/>
  <c r="I23" i="20" l="1"/>
  <c r="H23" i="20" s="1"/>
  <c r="I51" i="20" l="1"/>
  <c r="H51" i="20" s="1"/>
  <c r="I108" i="20"/>
  <c r="I95" i="20" s="1"/>
  <c r="I142" i="20"/>
  <c r="H142" i="20" s="1"/>
  <c r="I152" i="20"/>
  <c r="H152" i="20" s="1"/>
  <c r="H108" i="20" l="1"/>
  <c r="I126" i="20" l="1"/>
  <c r="I94" i="20" s="1"/>
  <c r="I147" i="20"/>
  <c r="I151" i="20"/>
  <c r="H151" i="20" s="1"/>
  <c r="I158" i="20"/>
  <c r="H158" i="20" s="1"/>
  <c r="I160" i="20"/>
  <c r="H160" i="20" s="1"/>
  <c r="I162" i="20"/>
  <c r="H162" i="20" s="1"/>
  <c r="H95" i="20" l="1"/>
  <c r="I141" i="20"/>
  <c r="H147" i="20"/>
  <c r="H126" i="20"/>
  <c r="H154" i="20"/>
  <c r="H155" i="20"/>
  <c r="I157" i="20"/>
  <c r="H157" i="20" s="1"/>
  <c r="H94" i="20" l="1"/>
  <c r="I130" i="20"/>
  <c r="H130" i="20" s="1"/>
  <c r="H141" i="20"/>
  <c r="H76" i="20"/>
  <c r="H72" i="20" l="1"/>
  <c r="I35" i="20" l="1"/>
  <c r="H35" i="20" s="1"/>
  <c r="I49" i="20"/>
  <c r="I71" i="20"/>
  <c r="I75" i="20"/>
  <c r="I22" i="20"/>
  <c r="H71" i="20" l="1"/>
  <c r="I54" i="20"/>
  <c r="H54" i="20" s="1"/>
  <c r="H75" i="20"/>
  <c r="H22" i="20"/>
  <c r="I21" i="20"/>
  <c r="H21" i="20" s="1"/>
  <c r="I44" i="20"/>
  <c r="H44" i="20" s="1"/>
  <c r="H49" i="20"/>
  <c r="I85" i="20"/>
  <c r="I78" i="20" s="1"/>
  <c r="I29" i="20"/>
  <c r="H29" i="20" s="1"/>
  <c r="I41" i="20"/>
  <c r="H78" i="20" l="1"/>
  <c r="I20" i="20"/>
  <c r="H20" i="20" s="1"/>
  <c r="H85" i="20"/>
  <c r="I40" i="20"/>
  <c r="H40" i="20" s="1"/>
  <c r="H41" i="20"/>
  <c r="I28" i="20"/>
  <c r="H28" i="20" s="1"/>
  <c r="I164" i="20" l="1"/>
  <c r="H164" i="20" s="1"/>
</calcChain>
</file>

<file path=xl/sharedStrings.xml><?xml version="1.0" encoding="utf-8"?>
<sst xmlns="http://schemas.openxmlformats.org/spreadsheetml/2006/main" count="1034" uniqueCount="453">
  <si>
    <t>Рз</t>
  </si>
  <si>
    <t>ЦСР</t>
  </si>
  <si>
    <t>ВР</t>
  </si>
  <si>
    <t>07</t>
  </si>
  <si>
    <t>02 0 00 00000</t>
  </si>
  <si>
    <t>000</t>
  </si>
  <si>
    <t>Иные закупки товаров, работ и услуг для обеспечения государственных (муниципальных) нужд</t>
  </si>
  <si>
    <t>240</t>
  </si>
  <si>
    <t>Предоставление субсидий бюджетным, автономным учреждениям и иным некоммерческим организациям</t>
  </si>
  <si>
    <t xml:space="preserve">Субсидии бюджетным учреждениям </t>
  </si>
  <si>
    <t>610</t>
  </si>
  <si>
    <t>620</t>
  </si>
  <si>
    <t>Основное мероприятие "Организация и проведение мероприятий в сфере культуры"</t>
  </si>
  <si>
    <t>08</t>
  </si>
  <si>
    <t>01</t>
  </si>
  <si>
    <t>11</t>
  </si>
  <si>
    <t>Основное мероприятие "Обеспечение деятельности муниципальных учреждений культуры"</t>
  </si>
  <si>
    <t>Основное мероприятие "Обеспечение деятельности муниципальных учреждений физической культуры и спорта"</t>
  </si>
  <si>
    <t>05</t>
  </si>
  <si>
    <t>10 0 00 00000</t>
  </si>
  <si>
    <t>02</t>
  </si>
  <si>
    <t xml:space="preserve">Основное мероприятие "Капитальный ремонт, строительство и модернизация объектов теплоснабжения, водоснабжения и водоотведения" </t>
  </si>
  <si>
    <t>410</t>
  </si>
  <si>
    <t>Основное мероприятие "Энергосбережение и повышение энергетической эффективности"</t>
  </si>
  <si>
    <t>Проведение мероприятий по энергосбережению и повышению энергетической эффективности</t>
  </si>
  <si>
    <t>03</t>
  </si>
  <si>
    <t>Основное мероприятие "Газификация населенных пунктов"</t>
  </si>
  <si>
    <t>04</t>
  </si>
  <si>
    <t>12</t>
  </si>
  <si>
    <t>11 0 01 00000</t>
  </si>
  <si>
    <t>810</t>
  </si>
  <si>
    <t>540</t>
  </si>
  <si>
    <t>09</t>
  </si>
  <si>
    <t>Основное мероприятие "Содержание улично-дорожной сети и проведение мероприятий по обеспечению безопасности движения"</t>
  </si>
  <si>
    <t>13</t>
  </si>
  <si>
    <t>Основное мероприятие "Оценка недвижимости, признание прав и регулирование отношений по муниципальной собственности"</t>
  </si>
  <si>
    <t>14</t>
  </si>
  <si>
    <t>10</t>
  </si>
  <si>
    <t>Основное мероприятие "Обеспечение жильем молодых семей"</t>
  </si>
  <si>
    <t>320</t>
  </si>
  <si>
    <t xml:space="preserve">Основное мероприятие "Улучшение жилищных условий семей, имеющих семь и более детей" </t>
  </si>
  <si>
    <t>Обеспечивающая подпрограмма</t>
  </si>
  <si>
    <t xml:space="preserve">13 </t>
  </si>
  <si>
    <t>730</t>
  </si>
  <si>
    <t>Основное мероприятие "Информирование населения о значимых событиях и деятельности органов местного самоуправления  городского поселения в электронном средстве массовой информации"</t>
  </si>
  <si>
    <t>Основное мероприятие "Информирование населения о значимых событиях и деятельности органов местного самоуправления  городского поселения в печатном средстве массовой информации"</t>
  </si>
  <si>
    <t>ВСЕГО РАСХОДОВ</t>
  </si>
  <si>
    <t>Муниципальная программа "Развитие сферы культуры, спорта и молодежного досуга в городском поселении Сергиев Посад"</t>
  </si>
  <si>
    <t>Муниципальная программа "Комплексное развитие коммунальной инфраструктуры на территории городского поселения Сергиев Посад"</t>
  </si>
  <si>
    <t>Муниципальная программа "Развитие субъектов малого и среднего предпринимательства в городском поселении Сергиев Посад"</t>
  </si>
  <si>
    <t xml:space="preserve">Муниципальная программа "Переселение граждан из аварийного жилищного фонда  в городском поселении Сергиев Посад" </t>
  </si>
  <si>
    <t>Муниципальная программа "Обеспечение жильем молодых семей городского поселения Сергиев Посад"</t>
  </si>
  <si>
    <t>Муниципальная программа "Улучшение жилищных условий семей, имеющих семь и более детей в городском поселении Сергиев Посад"</t>
  </si>
  <si>
    <t>Муниципальная программа "Организация муниципального управления в городском поселении Сергиев Посад"</t>
  </si>
  <si>
    <t>Муниципальная программа "Управление муниципальными финансами городского поселения Сергиев Посад"</t>
  </si>
  <si>
    <t>Муниципальная программа "Реализация информационной политики и развития средств массовой информации городского поселения Сергиев Посад"</t>
  </si>
  <si>
    <t>460</t>
  </si>
  <si>
    <t xml:space="preserve">Муниципальная программа "Обеспечение безопасности жизнедеятельности населения городского поселения Сергиев Посад" </t>
  </si>
  <si>
    <t>01 0 00 00000</t>
  </si>
  <si>
    <t>01 1 00 00000</t>
  </si>
  <si>
    <t>01 1 01 00000</t>
  </si>
  <si>
    <t>01 1 01 02000</t>
  </si>
  <si>
    <t>Закупка товаров, работ и услуг для обеспечения
государственных (муниципальных) нужд</t>
  </si>
  <si>
    <t>03 0 04 00000</t>
  </si>
  <si>
    <t>03 0 00 00000</t>
  </si>
  <si>
    <t>03 0 01 09110</t>
  </si>
  <si>
    <t>03 0 02 09120</t>
  </si>
  <si>
    <t>03 0 03 00130</t>
  </si>
  <si>
    <t>04 0 00 00000</t>
  </si>
  <si>
    <t>04 1 00 00000</t>
  </si>
  <si>
    <t>04 1 01 00000</t>
  </si>
  <si>
    <t>04 2 00 00000</t>
  </si>
  <si>
    <t>04 2 01 00000</t>
  </si>
  <si>
    <t>04 1 01 09140</t>
  </si>
  <si>
    <t>05 0 00 00000</t>
  </si>
  <si>
    <t>Подпрограмма I "Капитальный ремонт и ремонт муниципального жилищного фонда, поддержка жилищного фонда с высоким уровнем износа"</t>
  </si>
  <si>
    <t>06 0 00 00000</t>
  </si>
  <si>
    <t>06 1 00 00000</t>
  </si>
  <si>
    <t>06 1 01 00180</t>
  </si>
  <si>
    <t>07 0 00 00000</t>
  </si>
  <si>
    <t>07 0 01 00000</t>
  </si>
  <si>
    <t>07 0 01 S9602</t>
  </si>
  <si>
    <t>Подпрограмма II "Капитальный ремонт и строительство объектов теплоснабжения, водоснабжения и водоотведения"</t>
  </si>
  <si>
    <t>Подпрограмма III "Энергосбережение и повышение энергетической эффективности"</t>
  </si>
  <si>
    <t>Подпрограмма IV "Газификация населенных пунктов"</t>
  </si>
  <si>
    <t>06 2 00 00000</t>
  </si>
  <si>
    <t>06 2 01 00000</t>
  </si>
  <si>
    <t>06 2 01 00290</t>
  </si>
  <si>
    <t>06 3 00 00000</t>
  </si>
  <si>
    <t>06 3 01 00000</t>
  </si>
  <si>
    <t>06 3 01 00190</t>
  </si>
  <si>
    <t>06 4 00 00000</t>
  </si>
  <si>
    <t>06 4 01 00000</t>
  </si>
  <si>
    <t>06 4 01 00390</t>
  </si>
  <si>
    <t>09 0 00 00000</t>
  </si>
  <si>
    <t>10 0 01 00000</t>
  </si>
  <si>
    <t>12 0 00 00000</t>
  </si>
  <si>
    <t>12 0 01 00000</t>
  </si>
  <si>
    <t>Муниципальная программа "Развитие и функционирование дорожно-транспортного комплекса городского поселения Сергиев Посад"</t>
  </si>
  <si>
    <t>13 0 00 00000</t>
  </si>
  <si>
    <t>00</t>
  </si>
  <si>
    <t>12 0 01 09160</t>
  </si>
  <si>
    <t>12 0 02 00000</t>
  </si>
  <si>
    <t>12 0 02 09170</t>
  </si>
  <si>
    <t>11 0 01 S0190</t>
  </si>
  <si>
    <t>09 2 02 05590</t>
  </si>
  <si>
    <t>09 2 02 00000</t>
  </si>
  <si>
    <t>09 2 01 04590</t>
  </si>
  <si>
    <t>09 2 01 03590</t>
  </si>
  <si>
    <t>09 2 01 02590</t>
  </si>
  <si>
    <t>09 2 01 01590</t>
  </si>
  <si>
    <t>09 2 01 00000</t>
  </si>
  <si>
    <t>09 2 00 00000</t>
  </si>
  <si>
    <t xml:space="preserve">09 1 03 03200 </t>
  </si>
  <si>
    <t xml:space="preserve">09 1 02 02200 </t>
  </si>
  <si>
    <t xml:space="preserve">09 1 02 00000 </t>
  </si>
  <si>
    <t xml:space="preserve">09 1 01 01200 </t>
  </si>
  <si>
    <t>09 1 00 00000</t>
  </si>
  <si>
    <t>07 0 02 00000</t>
  </si>
  <si>
    <t>07 0 03 00000</t>
  </si>
  <si>
    <t>Подпрограмма I "Организация и проведение мероприятий в сфере культуры, физической культуры и спорта, молодежной политики"</t>
  </si>
  <si>
    <t>Подпрограмма II "Обеспечение деятельности муниципальных учреждений в сфере культуры, физической культуры и спорта"</t>
  </si>
  <si>
    <t>06 1 02 00280</t>
  </si>
  <si>
    <t>Основное мероприятие "Организации транспортного обслуживания населения"</t>
  </si>
  <si>
    <t xml:space="preserve">Подпрограмма II "Развитие и функционирование улично – дорожной сети автомобильных дорог  и обеспечение безопасности дорожного движения"  </t>
  </si>
  <si>
    <t>Основное мероприятие "Капитальный ремонт и ремонт автомобильных дорог общего пользования городского поселения"</t>
  </si>
  <si>
    <t>04 2 01 08004</t>
  </si>
  <si>
    <t>04 2 03 00000</t>
  </si>
  <si>
    <t>04 2 03 08004</t>
  </si>
  <si>
    <t>Основное мероприятие "Обеспечение деятельности ликвидационной комиссии Администрации"</t>
  </si>
  <si>
    <t>Мероприятия по обеспечению деятельности ликвидационной комиссии Администрации</t>
  </si>
  <si>
    <t>08 1 00 00000</t>
  </si>
  <si>
    <t xml:space="preserve">Основное мероприятие "Комплексное благоустройство, включая озеленение, уличное освещение и содержание внутриквартальных дорог" </t>
  </si>
  <si>
    <t>08 1 01 00000</t>
  </si>
  <si>
    <t xml:space="preserve">Проведение мероприятий по комплексному благоустройству, включая озеленение, уличное освещение и содержание внутриквартальных дорог </t>
  </si>
  <si>
    <t>08 1 01 11200</t>
  </si>
  <si>
    <t>08 1 03 06004</t>
  </si>
  <si>
    <t>08 2 00 00000</t>
  </si>
  <si>
    <t>08 2 01 00000</t>
  </si>
  <si>
    <t>в том числе:</t>
  </si>
  <si>
    <t xml:space="preserve">средства бюджета Московской области </t>
  </si>
  <si>
    <t>Наименование муниципальной целевой программы</t>
  </si>
  <si>
    <t>ПРз</t>
  </si>
  <si>
    <t>Код                  главного распорядителя (распорядителя)</t>
  </si>
  <si>
    <t>Всего</t>
  </si>
  <si>
    <t>в т.ч. за счет средств бюджета Сергиево-Посадского муниципального района</t>
  </si>
  <si>
    <t>1.1</t>
  </si>
  <si>
    <t>1</t>
  </si>
  <si>
    <t>1.1.1</t>
  </si>
  <si>
    <t>1.1.1.1</t>
  </si>
  <si>
    <t>1.1.3</t>
  </si>
  <si>
    <t>2</t>
  </si>
  <si>
    <t>2.1.</t>
  </si>
  <si>
    <t>2.1.1.2</t>
  </si>
  <si>
    <t>3</t>
  </si>
  <si>
    <t>3.1</t>
  </si>
  <si>
    <t>3.2</t>
  </si>
  <si>
    <t>3.3</t>
  </si>
  <si>
    <t>3.4</t>
  </si>
  <si>
    <t>4</t>
  </si>
  <si>
    <t>4.1</t>
  </si>
  <si>
    <t>4.1.1</t>
  </si>
  <si>
    <t xml:space="preserve"> Мероприятия по организации транспортного обслуживания населения. Закупка товаров, работ и услуг для обеспечения государственных (муниципальных) нужд </t>
  </si>
  <si>
    <t>4.2</t>
  </si>
  <si>
    <t>4.2.1</t>
  </si>
  <si>
    <t>4.2.1.1</t>
  </si>
  <si>
    <t>5</t>
  </si>
  <si>
    <t>5.1</t>
  </si>
  <si>
    <t>6</t>
  </si>
  <si>
    <t>6.1</t>
  </si>
  <si>
    <t>6.2</t>
  </si>
  <si>
    <t>Основное мероприятие "Прочие мероприятия по переселению граждан"</t>
  </si>
  <si>
    <t>Мероприятия по переселению граждан из аварийного жилищного фонда</t>
  </si>
  <si>
    <t>6.2.1</t>
  </si>
  <si>
    <t>6.2.1.1</t>
  </si>
  <si>
    <t>6.1.2</t>
  </si>
  <si>
    <t>6.4</t>
  </si>
  <si>
    <t>6.4.1</t>
  </si>
  <si>
    <t>6.4.1.1</t>
  </si>
  <si>
    <t>7</t>
  </si>
  <si>
    <t>7.1</t>
  </si>
  <si>
    <t>7.2</t>
  </si>
  <si>
    <t>7.2.2</t>
  </si>
  <si>
    <t>7.3</t>
  </si>
  <si>
    <t>7.3.1</t>
  </si>
  <si>
    <t>7.3.1.1</t>
  </si>
  <si>
    <t>7.3.1.2</t>
  </si>
  <si>
    <t>8.1</t>
  </si>
  <si>
    <t>8.1.1</t>
  </si>
  <si>
    <t>8.2</t>
  </si>
  <si>
    <t>8.2.1</t>
  </si>
  <si>
    <t>8.2.1.1</t>
  </si>
  <si>
    <t>8.1.3</t>
  </si>
  <si>
    <t>9</t>
  </si>
  <si>
    <t>9.1</t>
  </si>
  <si>
    <t>9.1.1</t>
  </si>
  <si>
    <t>9.1.2</t>
  </si>
  <si>
    <t xml:space="preserve">Организация и проведение мероприятий в сфере культуры, включая праздничные и культурно-массовые мероприятия. Субсидии бюджетным учреждениям </t>
  </si>
  <si>
    <t>9.1.2.1</t>
  </si>
  <si>
    <t>9.1.3</t>
  </si>
  <si>
    <t>9.2</t>
  </si>
  <si>
    <t>9.2.1</t>
  </si>
  <si>
    <t xml:space="preserve">Обеспечение деятельности муниципальных учреждений культуры. Субсидии бюджетным учреждениям </t>
  </si>
  <si>
    <t>9.2.1.1</t>
  </si>
  <si>
    <t>9.2.1.2</t>
  </si>
  <si>
    <t xml:space="preserve">Обеспечение деятельности автономных учреждений культуры. Субсидии автономным учреждениям </t>
  </si>
  <si>
    <t>9.2.1.3</t>
  </si>
  <si>
    <t xml:space="preserve">Обеспечение деятельности библиотек. Субсидии бюджетным учреждениям </t>
  </si>
  <si>
    <t>9.2.1.4</t>
  </si>
  <si>
    <t xml:space="preserve">Обеспечение деятельности театров, цирков, концертных и других организаций исполнительских искусств. Субсидии бюджетным учреждениям </t>
  </si>
  <si>
    <t>9.2.2</t>
  </si>
  <si>
    <t>9.2.2.1</t>
  </si>
  <si>
    <t>Обеспечение деятельности муниципальных учреждений физической культуры и спорта. Субсидии бюджетным учреждениям</t>
  </si>
  <si>
    <t>10.1</t>
  </si>
  <si>
    <t>10.1.1</t>
  </si>
  <si>
    <t>Софинансирование расходов по реализации подпрограммы "Обеспечение жильем молодых семей" государственной программы Московской области "Жилище". Социальные выплаты гражданам, кроме публичных
нормативных социальных выплат</t>
  </si>
  <si>
    <t>11 1 00 00000</t>
  </si>
  <si>
    <t>11.1</t>
  </si>
  <si>
    <t>12.1</t>
  </si>
  <si>
    <t>12.1.1</t>
  </si>
  <si>
    <t>Мероприятия по информированию населения о значимых событиях и деятельности органов местного самоуправления  городского поселения в электронном средстве массовой информации. Закупка товаров, работ и услуг для обеспечения
государственных (муниципальных) нужд</t>
  </si>
  <si>
    <t>12.2</t>
  </si>
  <si>
    <t>13.1</t>
  </si>
  <si>
    <t>Основное мероприятие "Процентные платежи по долговым обязательствам". Обслуживание муниципального долга</t>
  </si>
  <si>
    <t>6.2.1.2</t>
  </si>
  <si>
    <t xml:space="preserve">Предоставление субсидий бюджетным, автономным учреждениям и иным некоммерческим организациям. Субсидии бюджетным учреждениям </t>
  </si>
  <si>
    <t>1.1.1.1.2</t>
  </si>
  <si>
    <t>Муниципальная программа "Управление муниципальным имуществом городского поселения Сергиев Посад"</t>
  </si>
  <si>
    <t>2.1.1.</t>
  </si>
  <si>
    <t>02 0 01 00000</t>
  </si>
  <si>
    <t>02 0 01 00120</t>
  </si>
  <si>
    <t xml:space="preserve">Иные бюджетные ассигнования. Уплата налогов, сборов и иных платежей
</t>
  </si>
  <si>
    <t>850</t>
  </si>
  <si>
    <t>936</t>
  </si>
  <si>
    <t>Уплата налогов, сборов и иных платежей</t>
  </si>
  <si>
    <t>Межбюджетные трансферты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</t>
  </si>
  <si>
    <t xml:space="preserve">Межбюджетные трансферты Сергиево-Посадскому муниципальному району в рамках осуществления дорожной деятельности </t>
  </si>
  <si>
    <t>05 0 01 08664</t>
  </si>
  <si>
    <t>Основное мероприятие "Обеспечение жителей городского поселения Сергиев Посад услугами торговли и бытового обслуживания" Межбюджетные трансферты Сергиево-Посадскому муниципальному району для обеспечения жителей городского поселения услугами торговли и бытового обслуживания</t>
  </si>
  <si>
    <t>05 0 02 07774</t>
  </si>
  <si>
    <t>8.1.1.2</t>
  </si>
  <si>
    <t>Межбюджетные трансферты Сергиево-Посадскому муниципальному району  в рамках организации благоустройства  территории городского поселения (в части средств размещения информации)</t>
  </si>
  <si>
    <t>08 1 01 08774</t>
  </si>
  <si>
    <t xml:space="preserve">Основное мероприятие "Комплексная борьба с борщевиком" </t>
  </si>
  <si>
    <t>Подпрограмма II "Создание условий для обеспечения комфортного проживания жителей в многоквартирных домах городского поселения"</t>
  </si>
  <si>
    <t>08 2 01 S0950</t>
  </si>
  <si>
    <t>04 2 01 S0240</t>
  </si>
  <si>
    <t>08 1 04 00000</t>
  </si>
  <si>
    <t>Мероприятия по комплексной борьбе с борщевиком</t>
  </si>
  <si>
    <t>№ п/п</t>
  </si>
  <si>
    <t>9.1.2.2</t>
  </si>
  <si>
    <t>Оценка недвижимости, признание прав и регулирование отношений по муниципальной собственности</t>
  </si>
  <si>
    <t>2.1.1.1</t>
  </si>
  <si>
    <t>840</t>
  </si>
  <si>
    <t xml:space="preserve">Проведение мероприятий по газификации населенных пунктов. Закупка товаров, работ и услуг для обеспечения государственных (муниципальных) нужд </t>
  </si>
  <si>
    <t>06 2 02 00490</t>
  </si>
  <si>
    <t xml:space="preserve">Подпрограмма I "Комфортная городская среда" 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</si>
  <si>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капитальному ремонту и ремонту автомобильных дорог общего пользования городского поселения, в том  числе замене и установке остановочных павильонов</t>
  </si>
  <si>
    <t>6.2.2</t>
  </si>
  <si>
    <t xml:space="preserve">Мероприятия по улучшению жилищных условий семей, имеющих семь и более детей. Социальные выплаты гражданам, кроме публичных нормативных социальных выплат </t>
  </si>
  <si>
    <t>Основное мероприятие  "Приведение в надлежащее состояние подъездов в многоквартирных домах"</t>
  </si>
  <si>
    <t xml:space="preserve">Подпрограмма I "Создание условий для предоставления транспортных услуг населению и организация транспортного обслуживания населения в границах городского поселения Сергиев Посад" </t>
  </si>
  <si>
    <t>6.1.3</t>
  </si>
  <si>
    <t xml:space="preserve">Предоставление доступа к электронным сервисам цифровой инфраструктуры в сфере жилищно-коммунального хозяйства </t>
  </si>
  <si>
    <t>Основное мероприятие "Финансовая поддержка субъектам малого и среднего предпринимательства" Межбюджетные трансферты Сергиево-Посадскому муниципальному району  в рамках создания условий для развития малого и среднего предпринимательства на территории городского поселения на цели субсидирования субъектов малого и среднего предпринимательства</t>
  </si>
  <si>
    <t>(тысяч рублей)</t>
  </si>
  <si>
    <t>9.1.4</t>
  </si>
  <si>
    <t>9.1.5</t>
  </si>
  <si>
    <t xml:space="preserve">Основное мероприятие "Организация и проведение мероприятий в сфере физической культуры и спорта". Организация и проведение мероприятий в сфере физической культуры и спорта. Субсидии бюджетным учреждениям </t>
  </si>
  <si>
    <t xml:space="preserve">Основное мероприятие "Организация и проведение мероприятий для детей и молодежи". Организация и проведение мероприятий для детей и молодежи. Субсидии бюджетным учреждениям  </t>
  </si>
  <si>
    <t xml:space="preserve">Организация и проведение мероприятий в сфере культуры, включая праздничные и культурно-массовые мероприятия. Субсидии автономным учреждениям </t>
  </si>
  <si>
    <t xml:space="preserve">Основное мероприятие "Содержание мест захоронения". Межбюджетные трансферты Сергиево-Посадскому муниципальному району  для организации ритуальных услуг и содержания мест захоронений в границах населенных пунктов городского поселения </t>
  </si>
  <si>
    <t xml:space="preserve">Проведение мероприятий по капитальному ремонту, строительству и модернизации объектов теплоснабжения, водоснабжения и водоотведения. Закупка товаров, работ и услуг для обеспечения государственных (муниципальных) нужд  </t>
  </si>
  <si>
    <t>Основное мероприятие "Капитальный ремонт общего имущества в многоквартирных домах". Взносы на капитальный ремонт общего имущества в многоквартирных домах</t>
  </si>
  <si>
    <t>Основное мероприятие "Ремонт муниципального жилищного фонда, поддержка жилищного фонда с высоким уровнем износа". Проведение мероприятий по капитальному ремонту и ремонту муниципального жилищного фонда</t>
  </si>
  <si>
    <t>5.2.</t>
  </si>
  <si>
    <t>Основное мероприятие "Обеспечение первичных мер пожарной безопасности". Иные закупки товаров, работ и услуг для обеспечения государственных (муниципальных) нужд</t>
  </si>
  <si>
    <t>Основное мероприятие "Проведение мероприятий по профилактике терроризма и экстремизма на территории городского поселения". Иные закупки товаров, работ и услуг для обеспечения государственных (муниципальных) нужд</t>
  </si>
  <si>
    <t>Основное мероприятие "Организация и осуществление мероприятий по гражданской обороне". Иные закупки товаров, работ и услуг для обеспечения государственных (муниципальных) нужд</t>
  </si>
  <si>
    <t>Основное мероприятие "Предупреждение и ликвидация последствий чрезвычайных ситуаций и стихийных бедствий природного и техногенного характера". Иные закупки товаров, работ и услуг для обеспечения государственных (муниципальных) нужд</t>
  </si>
  <si>
    <t>Основное мероприятие "Осуществление закупок для муниципальных нужд". Межбюджетные трансферты  Сергиево-Посадскому муниципальному району  в рамках организации осуществления закупок товаров, работ, услуг для нужд городского поселения</t>
  </si>
  <si>
    <t>Основное мероприятие "Социальное обеспечение". Доплаты к пенсиям муниципальных служащих</t>
  </si>
  <si>
    <t>9.4</t>
  </si>
  <si>
    <t>Подпрограмма V "Поддержка творческой деятельности и укрепление материально-технической базы муниципальных театров"</t>
  </si>
  <si>
    <t>09 5 00 00000</t>
  </si>
  <si>
    <t>9.4.1</t>
  </si>
  <si>
    <t>Организация и проведение мероприятий по поддержке творческой деятельности театра. Субсидии бюджетным учреждениям</t>
  </si>
  <si>
    <t>8.2.1.2</t>
  </si>
  <si>
    <t>Проведение мероприятий по ремонту подъездов  в многоквартирных домах.  Иные бюджетные ассигнования.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</si>
  <si>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4.1.1.1</t>
  </si>
  <si>
    <t>2.1.1.3</t>
  </si>
  <si>
    <t>4.2.1.3</t>
  </si>
  <si>
    <t>04 2 01 S0250</t>
  </si>
  <si>
    <t xml:space="preserve"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объединениях граждан </t>
  </si>
  <si>
    <t>6.2.3</t>
  </si>
  <si>
    <t>830</t>
  </si>
  <si>
    <t>07 0 02 09603</t>
  </si>
  <si>
    <t>07 0 02 S9602</t>
  </si>
  <si>
    <t>7.2.3</t>
  </si>
  <si>
    <t>8.1.1.1</t>
  </si>
  <si>
    <t>Дополнительные мероприятия по развитию жилищно-коммунального хозяйства и социально-культурной сферы за счет средств бюджета Московской области</t>
  </si>
  <si>
    <t>08 1 01 04400</t>
  </si>
  <si>
    <t xml:space="preserve">Мероприятия по реализации проектов создания комфортной городской среды в рамках Всероссийского конкурса лучших проектов создания комфортной городской среды </t>
  </si>
  <si>
    <t>Федеральный проект "Формирование комфортной городской среды"</t>
  </si>
  <si>
    <t>08 1 F2 00000</t>
  </si>
  <si>
    <t xml:space="preserve">Межбюджетные трансферты Сергиево-Посадскому муниципальному району в рамках осуществления дорожной деятельности по реализации программ формирования современной городской среды в части ремонта дворовых территорий </t>
  </si>
  <si>
    <t>09 1 02 04400</t>
  </si>
  <si>
    <t>7.1.2</t>
  </si>
  <si>
    <t>Мероприятия по благоустройству парка Скитские пруды за счет средств бюджета Московской области</t>
  </si>
  <si>
    <t>Основное мероприятие "Организация обеспечения бесперебойной поставки тепловой энергии и поставки горячей воды населению, в том числе в случае неисполнения теплоснабжающими организациями своих обязательств, включая работы по подготовке к зиме, погашению задолженности, приводящей к снижению надежности теплоснабжения, водоснабжения, водоотведения; муниципальные гарантии и др." 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</si>
  <si>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 xml:space="preserve">Мероприятия по информированию населения о значимых событиях  и деятельности органов местного самоуправления городского поселения в печатном средстве массовой информации. Закупка товаров, работ и услуг для обеспечения государственных (муниципальных) нужд </t>
  </si>
  <si>
    <t>1.1.1.1.3</t>
  </si>
  <si>
    <t>6.2.1.3</t>
  </si>
  <si>
    <t xml:space="preserve">Межбюджетные трансферты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и проездов к ним </t>
  </si>
  <si>
    <t>6.2.2.1</t>
  </si>
  <si>
    <t xml:space="preserve">Обеспечение бесперебойного теплоснабжения населения </t>
  </si>
  <si>
    <t>06 2 02 00000</t>
  </si>
  <si>
    <t>08 1 06 08004</t>
  </si>
  <si>
    <t>Основное мероприятие "Ремонт асфальтового покрытия дворовых территорий городского поселения"</t>
  </si>
  <si>
    <t>08 1 06 00000</t>
  </si>
  <si>
    <t>08 1 F2 11300</t>
  </si>
  <si>
    <t>08 1 04 11400</t>
  </si>
  <si>
    <t>Характеристика муниципальных   программ, предусмотренных к финансированию за счет средств бюджета городского поселения Сергиев Посад на 2019 год</t>
  </si>
  <si>
    <t xml:space="preserve">средства бюджета городского поселения </t>
  </si>
  <si>
    <t>средства федерального бюджета и Фонда  содействия реформированию жилищно-коммунального хозяйства</t>
  </si>
  <si>
    <t>всего</t>
  </si>
  <si>
    <t>01 1 04 09004</t>
  </si>
  <si>
    <t>01 1 03 00040</t>
  </si>
  <si>
    <t>310</t>
  </si>
  <si>
    <t>1.1.2</t>
  </si>
  <si>
    <t>06 2 01 00690</t>
  </si>
  <si>
    <t>8.1.4.1</t>
  </si>
  <si>
    <t>8.1.2</t>
  </si>
  <si>
    <t>8.1.3.1</t>
  </si>
  <si>
    <t>8.1.4.</t>
  </si>
  <si>
    <t>8.1.5</t>
  </si>
  <si>
    <t>8.1.1.5.1</t>
  </si>
  <si>
    <t>8.1.5.3</t>
  </si>
  <si>
    <t>8.1.5.5</t>
  </si>
  <si>
    <t>8.1.5.6</t>
  </si>
  <si>
    <t>8.1.5.7</t>
  </si>
  <si>
    <t>8.1.5.9</t>
  </si>
  <si>
    <t>8.1.1.5.2</t>
  </si>
  <si>
    <t>8.1.5.10</t>
  </si>
  <si>
    <t>Межбюджетные трансферты Сергиево-Посадскому муниципальному району в рамках организации благоустройства территории городского поселения (в части отдельных мероприятий по реализации проектов создания комфортной городской среды в рамках Всероссийского конкурса лучших проектов создания комфортной городской среды)</t>
  </si>
  <si>
    <t>13 0 01 00020</t>
  </si>
  <si>
    <t xml:space="preserve">Приобретение коммунальной техники </t>
  </si>
  <si>
    <t xml:space="preserve">Обустройство и установка детских игровых площадок </t>
  </si>
  <si>
    <t xml:space="preserve">Основное мероприятие "Создание доступной среды жизнедеятельности инвалидов и других маломобильных групп населения в сфере жилищного хозяйства "  </t>
  </si>
  <si>
    <t>06 1 03 00380</t>
  </si>
  <si>
    <t>06 2 03 S4030</t>
  </si>
  <si>
    <t>8.1.1.4</t>
  </si>
  <si>
    <t>08 1 01 00790</t>
  </si>
  <si>
    <t>8.1.5.12</t>
  </si>
  <si>
    <t>8.1.5.13</t>
  </si>
  <si>
    <t>Мероприятия по комплексному благоустройству территорий муниципальных образований Московской области</t>
  </si>
  <si>
    <t xml:space="preserve">Устройство и капитальный ремонт архитектурно-художественного освещения в рамках реализации приоритетного проекта "Светлый город" </t>
  </si>
  <si>
    <t xml:space="preserve">Устройство и капитальный ремонт электросетевого хозяйства, систем наружного  освещения в рамках реализации приоритетного проекта "Светлый город" </t>
  </si>
  <si>
    <t>Федеральный проект "Спорт - норма жизни"</t>
  </si>
  <si>
    <t>09 1 P5 00000</t>
  </si>
  <si>
    <t>Основное мероприятие "Переселение  граждан из многоквартирных жилых домов, признанных аварийными в установленном законодательством порядке (приобретение жилых помещений)"</t>
  </si>
  <si>
    <t>Обеспечение мероприятий по переселению граждан из аварийного жилищного фонда  (приобретение жилых помещений)</t>
  </si>
  <si>
    <t>Обеспечение мероприятий по переселению граждан из аварийного жилищного фонда  (строительство МКД)"</t>
  </si>
  <si>
    <t>Обеспечение мероприятий по переселению граждан из аварийного жилищного фонда  (дополнительные площади при строительстве МКД)"</t>
  </si>
  <si>
    <t>07 0 02 19602</t>
  </si>
  <si>
    <t>07 0 03 19603</t>
  </si>
  <si>
    <t>Основное мероприятие "Переселение  граждан из аварийного жилищного фонда"</t>
  </si>
  <si>
    <t>07 0 04 S9605</t>
  </si>
  <si>
    <t>Предоставление субсидии МУП "Сергиево-Посадская Теплосеть" на подготовку объектов жилищно-коммунального хозяйства к работе в осенне-зимний период 2019-2020 гг                                                   .Субсидии юридическим лицам (кроме некоммерческих
организаций), индивидуальным предпринимателям, физическим лицам - производителям товаров, работ, услуг</t>
  </si>
  <si>
    <t>6.2.2.2</t>
  </si>
  <si>
    <t>06 2 02 00590</t>
  </si>
  <si>
    <t xml:space="preserve">Субсидии автономным учреждениям </t>
  </si>
  <si>
    <t>8.1.1.3</t>
  </si>
  <si>
    <t>8.1.1.5</t>
  </si>
  <si>
    <t>06 1 D6 60940</t>
  </si>
  <si>
    <t>08 1 F2 60070</t>
  </si>
  <si>
    <t>09 5 01 L4660</t>
  </si>
  <si>
    <t>10 0 01 L4970</t>
  </si>
  <si>
    <t xml:space="preserve">Обустройство и установка детских игровых площадок на территории парка "Скитские пруды" </t>
  </si>
  <si>
    <t>Муниципальная программа "Формирование современной городской среды городского поселения Сергиев Посад"</t>
  </si>
  <si>
    <t>8.</t>
  </si>
  <si>
    <t>08 0 00 00000</t>
  </si>
  <si>
    <t>Проведение мероприятий по капитальному ремонту, строительству и модернизации объектов теплоснабжения, водоснабжения и водоотведения. Исполнение судебных актов</t>
  </si>
  <si>
    <t>Проведение мероприятий по капитальному ремонту, строительству и модернизации объектов теплоснабжения, водоснабжения и водоотведения. Иные межбюджетные трансферты</t>
  </si>
  <si>
    <t>Обеспечение мероприятий по переселению граждан из аварийного жилищного фонда  (дополнительные площади при строительстве МКД)</t>
  </si>
  <si>
    <t xml:space="preserve">Обеспечение мероприятий по переселению граждан из аварийного жилищного фонда </t>
  </si>
  <si>
    <t>07 0 F3 S748S</t>
  </si>
  <si>
    <t>Федеральный проект «Обеспечение устойчивого сокращения непригодного для проживания жилищного фонда»</t>
  </si>
  <si>
    <t>7.4</t>
  </si>
  <si>
    <t>Обеспечение мероприятий по устойчивому сокращению непригодного для проживания жилищного фонда</t>
  </si>
  <si>
    <t>07 0 F3 00000</t>
  </si>
  <si>
    <t>07 0 04 00000</t>
  </si>
  <si>
    <t>7.5</t>
  </si>
  <si>
    <t>11.2</t>
  </si>
  <si>
    <t>08 1 F2 01191</t>
  </si>
  <si>
    <t>08 1 F2 S1590</t>
  </si>
  <si>
    <t>08 1 F2 S2580</t>
  </si>
  <si>
    <t>08 1 F2 S2630</t>
  </si>
  <si>
    <t>08 1 F2  S2740</t>
  </si>
  <si>
    <t>09 1 P5 S2610</t>
  </si>
  <si>
    <t>08 1 F2 S1580</t>
  </si>
  <si>
    <t>08 1 F2 S1360</t>
  </si>
  <si>
    <t>08 1 F2 S1350</t>
  </si>
  <si>
    <t>8.1.5.11</t>
  </si>
  <si>
    <t>08 1 01 S1640</t>
  </si>
  <si>
    <t xml:space="preserve">Основное мероприятие "Комплексное благоустройство, включая озеленение, уличное освещение и содержание внутриквартальных дорог". Реализация мероприятий по организации функциональных зон в парках культуры и отдыха </t>
  </si>
  <si>
    <t>9.1.5.1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</si>
  <si>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станций" Строительство (реконструкция) канализационных коллекторов, канализационных насосных станций, за счет средств бюджета Московской области Бюджетные инвестиции</t>
  </si>
  <si>
    <t>Основное мероприятие "Переселение  граждан из  многоквартирных жилых домов, признанных аварийными в установленном законодательством порядке (строительство МКД)"</t>
  </si>
  <si>
    <t xml:space="preserve">Мероприятия по устройству и капитальному ремонту электросетевого хозяйства, систем наружного  освещения в рамках реализации приоритетного проекта "Светлый город"  </t>
  </si>
  <si>
    <t>Проведение мероприятий по капитальному ремонту, строительству и модернизации объектов теплоснабжения, водоснабжения и водоотведения. Уплата налогов, сборов и иных платежей</t>
  </si>
  <si>
    <t>06 2 04 S4020</t>
  </si>
  <si>
    <t>7.3.1.3</t>
  </si>
  <si>
    <t>08 2 01 11500</t>
  </si>
  <si>
    <t>Организация проведения мероприятий по ремонту подъездов  в многоквартирных домах.  Иные бюджетные ассигнования.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</si>
  <si>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" Строительство и реконструкция объектов очистки сточных вод </t>
  </si>
  <si>
    <t>09 1 P5 01192</t>
  </si>
  <si>
    <t xml:space="preserve">Подготовка основания, приобретение и установка плоскостных спортивных сооружений </t>
  </si>
  <si>
    <t xml:space="preserve">Мероприятия по подготовке основания, приобретения и установке плоскостных спортивных сооружений </t>
  </si>
  <si>
    <t>2.1.1.4</t>
  </si>
  <si>
    <t>4.2.1.2</t>
  </si>
  <si>
    <t>4.2.2</t>
  </si>
  <si>
    <t>4.2.2.1</t>
  </si>
  <si>
    <t>6.1.1</t>
  </si>
  <si>
    <t>6.1.4</t>
  </si>
  <si>
    <t>6.2.1.4</t>
  </si>
  <si>
    <t>6.2.4</t>
  </si>
  <si>
    <t>6.3</t>
  </si>
  <si>
    <t>6.3.1</t>
  </si>
  <si>
    <t>6.3.1.1</t>
  </si>
  <si>
    <t>6.3.1.2</t>
  </si>
  <si>
    <t>7.2.4</t>
  </si>
  <si>
    <t>7.4.1</t>
  </si>
  <si>
    <t>7.5.1</t>
  </si>
  <si>
    <t>Межбюджетные трансферты Сергиево-Посадскому муниципальному району на дополнительные мероприятия по развитию жилищно-коммунального хозяйства и социально-культурной сферы. Иные межбюджетные трансферты</t>
  </si>
  <si>
    <t>8.1.1.5.3</t>
  </si>
  <si>
    <t>8.1.1.5.4</t>
  </si>
  <si>
    <t>8.1.1.6</t>
  </si>
  <si>
    <t>8.1.5.1</t>
  </si>
  <si>
    <t>8.1.5.2</t>
  </si>
  <si>
    <t>8.1.5.4</t>
  </si>
  <si>
    <t>8.1.5.8</t>
  </si>
  <si>
    <t>Приложение № 7</t>
  </si>
  <si>
    <t>к муниципальному нормативному</t>
  </si>
  <si>
    <t>правовому акту, принятому решением</t>
  </si>
  <si>
    <t>Совета депутатов городского поселения</t>
  </si>
  <si>
    <t>Сергиев Посад</t>
  </si>
  <si>
    <t>от 20.12.2018  № 4-17/153-ГС</t>
  </si>
  <si>
    <t xml:space="preserve">(в редакции  муниципального нормативного </t>
  </si>
  <si>
    <t xml:space="preserve">правового акта, принятого решением </t>
  </si>
  <si>
    <t xml:space="preserve">Совета депутатов Сергиево-Посадского </t>
  </si>
  <si>
    <t>городского округа</t>
  </si>
  <si>
    <t>от 05.12.2019  № 12/01-МЗ)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</si>
</sst>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sz val="16"/>
      <name val="Arial Cyr"/>
      <charset val="204"/>
    </font>
    <font>
      <sz val="9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49" fontId="8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49" fontId="9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49" fontId="9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/>
    <xf numFmtId="164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/>
    <xf numFmtId="0" fontId="3" fillId="2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0" fillId="0" borderId="0" xfId="0" applyFill="1"/>
    <xf numFmtId="164" fontId="0" fillId="0" borderId="0" xfId="0" applyNumberFormat="1" applyFill="1"/>
    <xf numFmtId="0" fontId="4" fillId="0" borderId="0" xfId="0" applyFont="1" applyFill="1"/>
    <xf numFmtId="164" fontId="4" fillId="0" borderId="0" xfId="0" applyNumberFormat="1" applyFont="1" applyFill="1"/>
    <xf numFmtId="0" fontId="1" fillId="0" borderId="0" xfId="0" applyFont="1" applyFill="1"/>
    <xf numFmtId="0" fontId="0" fillId="3" borderId="0" xfId="0" applyFill="1"/>
    <xf numFmtId="0" fontId="4" fillId="0" borderId="1" xfId="0" applyFont="1" applyFill="1" applyBorder="1" applyAlignment="1">
      <alignment horizontal="left" vertical="top" wrapText="1"/>
    </xf>
    <xf numFmtId="0" fontId="15" fillId="2" borderId="0" xfId="0" applyFont="1" applyFill="1"/>
    <xf numFmtId="0" fontId="3" fillId="0" borderId="0" xfId="0" applyFont="1" applyFill="1" applyAlignment="1">
      <alignment wrapText="1"/>
    </xf>
    <xf numFmtId="0" fontId="0" fillId="0" borderId="2" xfId="0" applyFont="1" applyFill="1" applyBorder="1"/>
    <xf numFmtId="0" fontId="11" fillId="0" borderId="5" xfId="0" applyFont="1" applyFill="1" applyBorder="1"/>
    <xf numFmtId="0" fontId="11" fillId="0" borderId="2" xfId="0" applyFont="1" applyFill="1" applyBorder="1"/>
    <xf numFmtId="0" fontId="0" fillId="0" borderId="6" xfId="0" applyFont="1" applyFill="1" applyBorder="1"/>
    <xf numFmtId="0" fontId="11" fillId="0" borderId="10" xfId="0" applyFont="1" applyFill="1" applyBorder="1"/>
    <xf numFmtId="0" fontId="11" fillId="0" borderId="6" xfId="0" applyFont="1" applyFill="1" applyBorder="1"/>
    <xf numFmtId="0" fontId="5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/>
    <xf numFmtId="0" fontId="16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11" fillId="0" borderId="0" xfId="0" applyFont="1" applyFill="1"/>
    <xf numFmtId="0" fontId="0" fillId="0" borderId="0" xfId="0" applyFill="1" applyBorder="1"/>
    <xf numFmtId="0" fontId="6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/>
    <xf numFmtId="0" fontId="5" fillId="0" borderId="3" xfId="0" applyFont="1" applyFill="1" applyBorder="1" applyAlignment="1"/>
    <xf numFmtId="0" fontId="5" fillId="0" borderId="8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/>
    <xf numFmtId="0" fontId="12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9"/>
  <sheetViews>
    <sheetView tabSelected="1" view="pageLayout" topLeftCell="A123" zoomScale="75" zoomScaleNormal="100" zoomScaleSheetLayoutView="85" zoomScalePageLayoutView="75" workbookViewId="0">
      <selection activeCell="B126" sqref="B126"/>
    </sheetView>
  </sheetViews>
  <sheetFormatPr defaultColWidth="8.85546875" defaultRowHeight="12.75" x14ac:dyDescent="0.2"/>
  <cols>
    <col min="1" max="1" width="7.42578125" style="33" customWidth="1"/>
    <col min="2" max="2" width="60.140625" style="33" customWidth="1"/>
    <col min="3" max="3" width="5.28515625" style="33" customWidth="1"/>
    <col min="4" max="4" width="6.42578125" style="33" customWidth="1"/>
    <col min="5" max="5" width="16.42578125" style="33" customWidth="1"/>
    <col min="6" max="6" width="7.140625" style="33" customWidth="1"/>
    <col min="7" max="7" width="8.7109375" style="34" customWidth="1"/>
    <col min="8" max="8" width="15.140625" style="33" customWidth="1"/>
    <col min="9" max="9" width="13.5703125" style="33" customWidth="1"/>
    <col min="10" max="10" width="9.85546875" style="33" customWidth="1"/>
    <col min="11" max="11" width="13.28515625" style="33" customWidth="1"/>
    <col min="12" max="12" width="12.28515625" style="33" customWidth="1"/>
    <col min="13" max="13" width="10.42578125" style="1" bestFit="1" customWidth="1"/>
    <col min="14" max="16384" width="8.85546875" style="1"/>
  </cols>
  <sheetData>
    <row r="1" spans="1:13" x14ac:dyDescent="0.2">
      <c r="J1" s="61"/>
      <c r="K1" s="61"/>
    </row>
    <row r="2" spans="1:13" x14ac:dyDescent="0.2">
      <c r="E2" s="62"/>
      <c r="F2" s="63"/>
      <c r="G2" s="63"/>
      <c r="I2" s="62" t="s">
        <v>442</v>
      </c>
      <c r="J2" s="62"/>
    </row>
    <row r="3" spans="1:13" x14ac:dyDescent="0.2">
      <c r="E3" s="62"/>
      <c r="F3" s="63"/>
      <c r="G3" s="63"/>
      <c r="I3" s="62" t="s">
        <v>443</v>
      </c>
      <c r="J3" s="62"/>
    </row>
    <row r="4" spans="1:13" x14ac:dyDescent="0.2">
      <c r="E4" s="62"/>
      <c r="F4" s="63"/>
      <c r="G4" s="63"/>
      <c r="I4" s="62" t="s">
        <v>444</v>
      </c>
      <c r="J4" s="62"/>
    </row>
    <row r="5" spans="1:13" x14ac:dyDescent="0.2">
      <c r="E5" s="62"/>
      <c r="F5" s="63"/>
      <c r="G5" s="63"/>
      <c r="I5" s="62" t="s">
        <v>445</v>
      </c>
      <c r="J5" s="62"/>
    </row>
    <row r="6" spans="1:13" x14ac:dyDescent="0.2">
      <c r="E6" s="62"/>
      <c r="F6" s="63"/>
      <c r="G6" s="63"/>
      <c r="I6" s="62" t="s">
        <v>446</v>
      </c>
      <c r="J6" s="62"/>
    </row>
    <row r="7" spans="1:13" x14ac:dyDescent="0.2">
      <c r="B7" s="62"/>
      <c r="C7" s="62"/>
      <c r="D7" s="62"/>
      <c r="E7" s="62"/>
      <c r="F7" s="37"/>
      <c r="G7" s="37"/>
      <c r="H7" s="34"/>
      <c r="I7" s="62" t="s">
        <v>447</v>
      </c>
      <c r="J7" s="37"/>
      <c r="L7" s="37"/>
    </row>
    <row r="8" spans="1:13" x14ac:dyDescent="0.2">
      <c r="B8" s="62"/>
      <c r="C8" s="62"/>
      <c r="D8" s="62"/>
      <c r="E8" s="62"/>
      <c r="F8" s="37"/>
      <c r="G8" s="37"/>
      <c r="H8" s="34"/>
      <c r="I8" s="62"/>
      <c r="J8" s="37"/>
      <c r="L8" s="37"/>
    </row>
    <row r="9" spans="1:13" x14ac:dyDescent="0.2">
      <c r="A9" s="37"/>
      <c r="B9" s="37"/>
      <c r="D9" s="62"/>
      <c r="E9" s="37"/>
      <c r="F9" s="37"/>
      <c r="G9" s="33"/>
      <c r="I9" s="64" t="s">
        <v>448</v>
      </c>
      <c r="J9" s="37"/>
      <c r="L9" s="37"/>
    </row>
    <row r="10" spans="1:13" x14ac:dyDescent="0.2">
      <c r="A10" s="37"/>
      <c r="B10" s="37"/>
      <c r="D10" s="62"/>
      <c r="E10" s="37"/>
      <c r="F10" s="37"/>
      <c r="G10" s="33"/>
      <c r="I10" s="64" t="s">
        <v>449</v>
      </c>
      <c r="J10" s="37"/>
      <c r="L10" s="37"/>
    </row>
    <row r="11" spans="1:13" x14ac:dyDescent="0.2">
      <c r="A11" s="37"/>
      <c r="B11" s="37"/>
      <c r="D11" s="62"/>
      <c r="E11" s="37"/>
      <c r="F11" s="37"/>
      <c r="G11" s="33"/>
      <c r="I11" s="64" t="s">
        <v>450</v>
      </c>
      <c r="J11" s="37"/>
      <c r="L11" s="37"/>
    </row>
    <row r="12" spans="1:13" x14ac:dyDescent="0.2">
      <c r="A12" s="37"/>
      <c r="B12" s="37"/>
      <c r="D12" s="62"/>
      <c r="E12" s="37"/>
      <c r="F12" s="37"/>
      <c r="G12" s="33"/>
      <c r="I12" s="64" t="s">
        <v>451</v>
      </c>
      <c r="J12" s="37"/>
      <c r="L12" s="37"/>
    </row>
    <row r="13" spans="1:13" x14ac:dyDescent="0.2">
      <c r="A13" s="37"/>
      <c r="B13" s="37"/>
      <c r="D13" s="62"/>
      <c r="E13" s="37"/>
      <c r="F13" s="37"/>
      <c r="G13" s="33"/>
      <c r="H13" s="65"/>
      <c r="I13" s="64" t="s">
        <v>452</v>
      </c>
      <c r="J13" s="37"/>
      <c r="L13" s="37"/>
    </row>
    <row r="14" spans="1:13" ht="62.45" customHeight="1" x14ac:dyDescent="0.25">
      <c r="B14" s="68" t="s">
        <v>322</v>
      </c>
      <c r="C14" s="68"/>
      <c r="D14" s="68"/>
      <c r="E14" s="68"/>
      <c r="F14" s="68"/>
      <c r="G14" s="68"/>
      <c r="H14" s="68"/>
      <c r="I14" s="68"/>
      <c r="J14" s="68"/>
      <c r="K14" s="68"/>
      <c r="L14" s="41"/>
      <c r="M14" s="23"/>
    </row>
    <row r="15" spans="1:13" ht="15.75" x14ac:dyDescent="0.25">
      <c r="B15" s="35"/>
      <c r="C15" s="35"/>
      <c r="D15" s="35"/>
      <c r="E15" s="35"/>
      <c r="F15" s="35"/>
      <c r="G15" s="35"/>
      <c r="H15" s="36"/>
      <c r="I15" s="35"/>
      <c r="J15" s="35"/>
      <c r="K15" s="67" t="s">
        <v>265</v>
      </c>
      <c r="L15" s="67"/>
    </row>
    <row r="16" spans="1:13" x14ac:dyDescent="0.2">
      <c r="A16" s="42"/>
      <c r="B16" s="43"/>
      <c r="C16" s="44"/>
      <c r="D16" s="44"/>
      <c r="E16" s="44"/>
      <c r="F16" s="44"/>
      <c r="G16" s="69" t="s">
        <v>143</v>
      </c>
      <c r="H16" s="44"/>
      <c r="I16" s="72" t="s">
        <v>139</v>
      </c>
      <c r="J16" s="73"/>
      <c r="K16" s="74"/>
      <c r="L16" s="75"/>
    </row>
    <row r="17" spans="1:13" x14ac:dyDescent="0.2">
      <c r="A17" s="45"/>
      <c r="B17" s="46"/>
      <c r="C17" s="47"/>
      <c r="D17" s="47"/>
      <c r="E17" s="47"/>
      <c r="F17" s="47"/>
      <c r="G17" s="70"/>
      <c r="H17" s="47"/>
      <c r="I17" s="76" t="s">
        <v>323</v>
      </c>
      <c r="J17" s="77"/>
      <c r="K17" s="69" t="s">
        <v>140</v>
      </c>
      <c r="L17" s="79" t="s">
        <v>324</v>
      </c>
    </row>
    <row r="18" spans="1:13" ht="94.5" x14ac:dyDescent="0.2">
      <c r="A18" s="48" t="s">
        <v>249</v>
      </c>
      <c r="B18" s="49" t="s">
        <v>141</v>
      </c>
      <c r="C18" s="66" t="s">
        <v>0</v>
      </c>
      <c r="D18" s="66" t="s">
        <v>142</v>
      </c>
      <c r="E18" s="66" t="s">
        <v>1</v>
      </c>
      <c r="F18" s="66" t="s">
        <v>2</v>
      </c>
      <c r="G18" s="71"/>
      <c r="H18" s="66" t="s">
        <v>144</v>
      </c>
      <c r="I18" s="50" t="s">
        <v>325</v>
      </c>
      <c r="J18" s="51" t="s">
        <v>145</v>
      </c>
      <c r="K18" s="78"/>
      <c r="L18" s="80"/>
    </row>
    <row r="19" spans="1:13" ht="15.75" x14ac:dyDescent="0.25">
      <c r="A19" s="52">
        <v>1</v>
      </c>
      <c r="B19" s="53">
        <v>2</v>
      </c>
      <c r="C19" s="54">
        <v>3</v>
      </c>
      <c r="D19" s="54">
        <v>4</v>
      </c>
      <c r="E19" s="54">
        <v>5</v>
      </c>
      <c r="F19" s="54">
        <v>6</v>
      </c>
      <c r="G19" s="54">
        <v>7</v>
      </c>
      <c r="H19" s="55">
        <v>8</v>
      </c>
      <c r="I19" s="55">
        <v>9</v>
      </c>
      <c r="J19" s="56">
        <v>10</v>
      </c>
      <c r="K19" s="56">
        <v>11</v>
      </c>
      <c r="L19" s="56">
        <v>12</v>
      </c>
    </row>
    <row r="20" spans="1:13" ht="47.25" x14ac:dyDescent="0.25">
      <c r="A20" s="2" t="s">
        <v>147</v>
      </c>
      <c r="B20" s="59" t="s">
        <v>53</v>
      </c>
      <c r="C20" s="3" t="s">
        <v>100</v>
      </c>
      <c r="D20" s="3" t="s">
        <v>100</v>
      </c>
      <c r="E20" s="3" t="s">
        <v>58</v>
      </c>
      <c r="F20" s="3" t="s">
        <v>5</v>
      </c>
      <c r="G20" s="4" t="s">
        <v>233</v>
      </c>
      <c r="H20" s="5">
        <f t="shared" ref="H20:H50" si="0">I20+K20+L20</f>
        <v>5810.2999999999993</v>
      </c>
      <c r="I20" s="60">
        <f>I21</f>
        <v>5810.2999999999993</v>
      </c>
      <c r="J20" s="60">
        <f t="shared" ref="J20:L20" si="1">J21</f>
        <v>0</v>
      </c>
      <c r="K20" s="60">
        <f t="shared" si="1"/>
        <v>0</v>
      </c>
      <c r="L20" s="60">
        <f t="shared" si="1"/>
        <v>0</v>
      </c>
      <c r="M20" s="33"/>
    </row>
    <row r="21" spans="1:13" ht="15.75" x14ac:dyDescent="0.25">
      <c r="A21" s="6" t="s">
        <v>146</v>
      </c>
      <c r="B21" s="24" t="s">
        <v>41</v>
      </c>
      <c r="C21" s="7" t="s">
        <v>100</v>
      </c>
      <c r="D21" s="7" t="s">
        <v>100</v>
      </c>
      <c r="E21" s="8" t="s">
        <v>59</v>
      </c>
      <c r="F21" s="7" t="s">
        <v>5</v>
      </c>
      <c r="G21" s="8" t="s">
        <v>233</v>
      </c>
      <c r="H21" s="9">
        <f t="shared" si="0"/>
        <v>5810.2999999999993</v>
      </c>
      <c r="I21" s="10">
        <f>I22+I26+I27</f>
        <v>5810.2999999999993</v>
      </c>
      <c r="J21" s="10">
        <f t="shared" ref="J21" si="2">J22+J26+J27</f>
        <v>0</v>
      </c>
      <c r="K21" s="10">
        <f>K22+K26+K27</f>
        <v>0</v>
      </c>
      <c r="L21" s="10">
        <f t="shared" ref="L21" si="3">L22+L26+L27</f>
        <v>0</v>
      </c>
      <c r="M21" s="33"/>
    </row>
    <row r="22" spans="1:13" ht="31.5" x14ac:dyDescent="0.25">
      <c r="A22" s="6" t="s">
        <v>148</v>
      </c>
      <c r="B22" s="24" t="s">
        <v>129</v>
      </c>
      <c r="C22" s="7" t="s">
        <v>14</v>
      </c>
      <c r="D22" s="7" t="s">
        <v>27</v>
      </c>
      <c r="E22" s="8" t="s">
        <v>60</v>
      </c>
      <c r="F22" s="7" t="s">
        <v>5</v>
      </c>
      <c r="G22" s="8" t="s">
        <v>233</v>
      </c>
      <c r="H22" s="9">
        <f t="shared" si="0"/>
        <v>440</v>
      </c>
      <c r="I22" s="10">
        <f>I23</f>
        <v>440</v>
      </c>
      <c r="J22" s="10">
        <f>J23</f>
        <v>0</v>
      </c>
      <c r="K22" s="10">
        <f t="shared" ref="K22:L22" si="4">K23</f>
        <v>0</v>
      </c>
      <c r="L22" s="10">
        <f t="shared" si="4"/>
        <v>0</v>
      </c>
      <c r="M22" s="33"/>
    </row>
    <row r="23" spans="1:13" ht="31.5" x14ac:dyDescent="0.25">
      <c r="A23" s="6" t="s">
        <v>149</v>
      </c>
      <c r="B23" s="25" t="s">
        <v>130</v>
      </c>
      <c r="C23" s="7" t="s">
        <v>14</v>
      </c>
      <c r="D23" s="7" t="s">
        <v>27</v>
      </c>
      <c r="E23" s="8" t="s">
        <v>61</v>
      </c>
      <c r="F23" s="7" t="s">
        <v>5</v>
      </c>
      <c r="G23" s="8" t="s">
        <v>233</v>
      </c>
      <c r="H23" s="9">
        <f t="shared" si="0"/>
        <v>440</v>
      </c>
      <c r="I23" s="10">
        <f>SUM(I24:I25)</f>
        <v>440</v>
      </c>
      <c r="J23" s="10">
        <f t="shared" ref="J23" si="5">SUM(J24:J25)</f>
        <v>0</v>
      </c>
      <c r="K23" s="10">
        <f t="shared" ref="K23" si="6">SUM(K24:K25)</f>
        <v>0</v>
      </c>
      <c r="L23" s="10">
        <f t="shared" ref="L23" si="7">SUM(L24:L25)</f>
        <v>0</v>
      </c>
      <c r="M23" s="33"/>
    </row>
    <row r="24" spans="1:13" ht="31.5" x14ac:dyDescent="0.25">
      <c r="A24" s="6" t="s">
        <v>226</v>
      </c>
      <c r="B24" s="26" t="s">
        <v>62</v>
      </c>
      <c r="C24" s="7" t="s">
        <v>14</v>
      </c>
      <c r="D24" s="8" t="s">
        <v>27</v>
      </c>
      <c r="E24" s="8" t="s">
        <v>61</v>
      </c>
      <c r="F24" s="7" t="s">
        <v>7</v>
      </c>
      <c r="G24" s="8" t="s">
        <v>233</v>
      </c>
      <c r="H24" s="9">
        <f t="shared" si="0"/>
        <v>355.7</v>
      </c>
      <c r="I24" s="9">
        <f>365-9.3</f>
        <v>355.7</v>
      </c>
      <c r="J24" s="9">
        <v>0</v>
      </c>
      <c r="K24" s="9">
        <v>0</v>
      </c>
      <c r="L24" s="9">
        <v>0</v>
      </c>
      <c r="M24" s="33"/>
    </row>
    <row r="25" spans="1:13" ht="15.75" x14ac:dyDescent="0.25">
      <c r="A25" s="6" t="s">
        <v>311</v>
      </c>
      <c r="B25" s="26" t="s">
        <v>234</v>
      </c>
      <c r="C25" s="7" t="s">
        <v>14</v>
      </c>
      <c r="D25" s="8" t="s">
        <v>27</v>
      </c>
      <c r="E25" s="8" t="s">
        <v>61</v>
      </c>
      <c r="F25" s="7" t="s">
        <v>232</v>
      </c>
      <c r="G25" s="8" t="s">
        <v>233</v>
      </c>
      <c r="H25" s="9">
        <f t="shared" si="0"/>
        <v>84.3</v>
      </c>
      <c r="I25" s="9">
        <f>75+9.3</f>
        <v>84.3</v>
      </c>
      <c r="J25" s="9">
        <v>0</v>
      </c>
      <c r="K25" s="9">
        <v>0</v>
      </c>
      <c r="L25" s="9">
        <v>0</v>
      </c>
      <c r="M25" s="33"/>
    </row>
    <row r="26" spans="1:13" ht="31.5" x14ac:dyDescent="0.25">
      <c r="A26" s="6" t="s">
        <v>329</v>
      </c>
      <c r="B26" s="24" t="s">
        <v>281</v>
      </c>
      <c r="C26" s="7" t="s">
        <v>37</v>
      </c>
      <c r="D26" s="7" t="s">
        <v>14</v>
      </c>
      <c r="E26" s="7" t="s">
        <v>327</v>
      </c>
      <c r="F26" s="7" t="s">
        <v>328</v>
      </c>
      <c r="G26" s="8" t="s">
        <v>233</v>
      </c>
      <c r="H26" s="9">
        <f t="shared" si="0"/>
        <v>2958.1</v>
      </c>
      <c r="I26" s="10">
        <f>2816.1+142</f>
        <v>2958.1</v>
      </c>
      <c r="J26" s="10">
        <v>0</v>
      </c>
      <c r="K26" s="10">
        <v>0</v>
      </c>
      <c r="L26" s="10">
        <v>0</v>
      </c>
      <c r="M26" s="33"/>
    </row>
    <row r="27" spans="1:13" ht="78.75" x14ac:dyDescent="0.25">
      <c r="A27" s="6" t="s">
        <v>150</v>
      </c>
      <c r="B27" s="25" t="s">
        <v>280</v>
      </c>
      <c r="C27" s="7" t="s">
        <v>14</v>
      </c>
      <c r="D27" s="7" t="s">
        <v>34</v>
      </c>
      <c r="E27" s="7" t="s">
        <v>326</v>
      </c>
      <c r="F27" s="7" t="s">
        <v>31</v>
      </c>
      <c r="G27" s="8" t="s">
        <v>233</v>
      </c>
      <c r="H27" s="9">
        <f t="shared" si="0"/>
        <v>2412.1999999999998</v>
      </c>
      <c r="I27" s="10">
        <v>2412.1999999999998</v>
      </c>
      <c r="J27" s="10">
        <v>0</v>
      </c>
      <c r="K27" s="10">
        <v>0</v>
      </c>
      <c r="L27" s="10">
        <v>0</v>
      </c>
      <c r="M27" s="33"/>
    </row>
    <row r="28" spans="1:13" ht="47.25" x14ac:dyDescent="0.25">
      <c r="A28" s="2" t="s">
        <v>151</v>
      </c>
      <c r="B28" s="27" t="s">
        <v>227</v>
      </c>
      <c r="C28" s="3" t="s">
        <v>100</v>
      </c>
      <c r="D28" s="3" t="s">
        <v>100</v>
      </c>
      <c r="E28" s="3" t="s">
        <v>4</v>
      </c>
      <c r="F28" s="3" t="s">
        <v>5</v>
      </c>
      <c r="G28" s="4" t="s">
        <v>233</v>
      </c>
      <c r="H28" s="5">
        <f t="shared" si="0"/>
        <v>12948.599999999999</v>
      </c>
      <c r="I28" s="11">
        <f>I29</f>
        <v>12948.599999999999</v>
      </c>
      <c r="J28" s="11">
        <f t="shared" ref="J28:L28" si="8">J29</f>
        <v>0</v>
      </c>
      <c r="K28" s="11">
        <f t="shared" si="8"/>
        <v>0</v>
      </c>
      <c r="L28" s="11">
        <f t="shared" si="8"/>
        <v>0</v>
      </c>
      <c r="M28" s="33"/>
    </row>
    <row r="29" spans="1:13" ht="47.25" x14ac:dyDescent="0.25">
      <c r="A29" s="6" t="s">
        <v>152</v>
      </c>
      <c r="B29" s="28" t="s">
        <v>35</v>
      </c>
      <c r="C29" s="7" t="s">
        <v>14</v>
      </c>
      <c r="D29" s="7" t="s">
        <v>34</v>
      </c>
      <c r="E29" s="7" t="s">
        <v>229</v>
      </c>
      <c r="F29" s="7" t="s">
        <v>5</v>
      </c>
      <c r="G29" s="8" t="s">
        <v>233</v>
      </c>
      <c r="H29" s="9">
        <f t="shared" si="0"/>
        <v>12948.599999999999</v>
      </c>
      <c r="I29" s="10">
        <f t="shared" ref="I29:J29" si="9">I30</f>
        <v>12948.599999999999</v>
      </c>
      <c r="J29" s="10">
        <f t="shared" si="9"/>
        <v>0</v>
      </c>
      <c r="K29" s="10">
        <f t="shared" ref="K29:L29" si="10">K30</f>
        <v>0</v>
      </c>
      <c r="L29" s="10">
        <f t="shared" si="10"/>
        <v>0</v>
      </c>
      <c r="M29" s="33"/>
    </row>
    <row r="30" spans="1:13" ht="31.5" x14ac:dyDescent="0.25">
      <c r="A30" s="6" t="s">
        <v>228</v>
      </c>
      <c r="B30" s="28" t="s">
        <v>251</v>
      </c>
      <c r="C30" s="7" t="s">
        <v>14</v>
      </c>
      <c r="D30" s="7" t="s">
        <v>34</v>
      </c>
      <c r="E30" s="7" t="s">
        <v>230</v>
      </c>
      <c r="F30" s="7" t="s">
        <v>5</v>
      </c>
      <c r="G30" s="8" t="s">
        <v>233</v>
      </c>
      <c r="H30" s="9">
        <f t="shared" si="0"/>
        <v>12948.599999999999</v>
      </c>
      <c r="I30" s="10">
        <f>SUM(I31:I34)</f>
        <v>12948.599999999999</v>
      </c>
      <c r="J30" s="10">
        <f t="shared" ref="J30" si="11">SUM(J31:J33)</f>
        <v>0</v>
      </c>
      <c r="K30" s="10">
        <f t="shared" ref="K30" si="12">SUM(K31:K33)</f>
        <v>0</v>
      </c>
      <c r="L30" s="10">
        <f t="shared" ref="L30" si="13">SUM(L31:L33)</f>
        <v>0</v>
      </c>
      <c r="M30" s="33"/>
    </row>
    <row r="31" spans="1:13" ht="31.5" x14ac:dyDescent="0.25">
      <c r="A31" s="6" t="s">
        <v>252</v>
      </c>
      <c r="B31" s="26" t="s">
        <v>6</v>
      </c>
      <c r="C31" s="7" t="s">
        <v>14</v>
      </c>
      <c r="D31" s="7" t="s">
        <v>34</v>
      </c>
      <c r="E31" s="7" t="s">
        <v>230</v>
      </c>
      <c r="F31" s="7" t="s">
        <v>7</v>
      </c>
      <c r="G31" s="8" t="s">
        <v>233</v>
      </c>
      <c r="H31" s="9">
        <f t="shared" si="0"/>
        <v>8298.4</v>
      </c>
      <c r="I31" s="9">
        <v>8298.4</v>
      </c>
      <c r="J31" s="9">
        <v>0</v>
      </c>
      <c r="K31" s="9">
        <v>0</v>
      </c>
      <c r="L31" s="9">
        <v>0</v>
      </c>
      <c r="M31" s="33"/>
    </row>
    <row r="32" spans="1:13" ht="47.25" x14ac:dyDescent="0.25">
      <c r="A32" s="6" t="s">
        <v>153</v>
      </c>
      <c r="B32" s="26" t="s">
        <v>225</v>
      </c>
      <c r="C32" s="7" t="s">
        <v>14</v>
      </c>
      <c r="D32" s="7" t="s">
        <v>34</v>
      </c>
      <c r="E32" s="7" t="s">
        <v>230</v>
      </c>
      <c r="F32" s="8" t="s">
        <v>10</v>
      </c>
      <c r="G32" s="8" t="s">
        <v>233</v>
      </c>
      <c r="H32" s="9">
        <f t="shared" si="0"/>
        <v>2500</v>
      </c>
      <c r="I32" s="9">
        <v>2500</v>
      </c>
      <c r="J32" s="9">
        <v>0</v>
      </c>
      <c r="K32" s="9">
        <v>0</v>
      </c>
      <c r="L32" s="9">
        <v>0</v>
      </c>
      <c r="M32" s="33"/>
    </row>
    <row r="33" spans="1:13" ht="47.25" x14ac:dyDescent="0.25">
      <c r="A33" s="6" t="s">
        <v>290</v>
      </c>
      <c r="B33" s="26" t="s">
        <v>231</v>
      </c>
      <c r="C33" s="7" t="s">
        <v>14</v>
      </c>
      <c r="D33" s="7" t="s">
        <v>34</v>
      </c>
      <c r="E33" s="7" t="s">
        <v>230</v>
      </c>
      <c r="F33" s="8" t="s">
        <v>295</v>
      </c>
      <c r="G33" s="8" t="s">
        <v>233</v>
      </c>
      <c r="H33" s="9">
        <f t="shared" si="0"/>
        <v>2146.1999999999998</v>
      </c>
      <c r="I33" s="9">
        <v>2146.1999999999998</v>
      </c>
      <c r="J33" s="9">
        <v>0</v>
      </c>
      <c r="K33" s="9">
        <v>0</v>
      </c>
      <c r="L33" s="9">
        <v>0</v>
      </c>
      <c r="M33" s="33"/>
    </row>
    <row r="34" spans="1:13" ht="47.25" x14ac:dyDescent="0.25">
      <c r="A34" s="6" t="s">
        <v>419</v>
      </c>
      <c r="B34" s="26" t="s">
        <v>231</v>
      </c>
      <c r="C34" s="7" t="s">
        <v>14</v>
      </c>
      <c r="D34" s="7" t="s">
        <v>34</v>
      </c>
      <c r="E34" s="7" t="s">
        <v>230</v>
      </c>
      <c r="F34" s="8" t="s">
        <v>232</v>
      </c>
      <c r="G34" s="8" t="s">
        <v>233</v>
      </c>
      <c r="H34" s="9">
        <f t="shared" ref="H34" si="14">I34+K34+L34</f>
        <v>4</v>
      </c>
      <c r="I34" s="9">
        <f>4+18.8-18.8</f>
        <v>4</v>
      </c>
      <c r="J34" s="9">
        <v>0</v>
      </c>
      <c r="K34" s="9">
        <v>0</v>
      </c>
      <c r="L34" s="9">
        <v>0</v>
      </c>
      <c r="M34" s="33"/>
    </row>
    <row r="35" spans="1:13" ht="47.25" x14ac:dyDescent="0.25">
      <c r="A35" s="2" t="s">
        <v>154</v>
      </c>
      <c r="B35" s="15" t="s">
        <v>57</v>
      </c>
      <c r="C35" s="3" t="s">
        <v>100</v>
      </c>
      <c r="D35" s="3" t="s">
        <v>100</v>
      </c>
      <c r="E35" s="3" t="s">
        <v>64</v>
      </c>
      <c r="F35" s="3" t="s">
        <v>5</v>
      </c>
      <c r="G35" s="4" t="s">
        <v>233</v>
      </c>
      <c r="H35" s="5">
        <f t="shared" si="0"/>
        <v>22856.3</v>
      </c>
      <c r="I35" s="11">
        <f t="shared" ref="I35:L35" si="15">I36+I37+I38+I39</f>
        <v>22856.3</v>
      </c>
      <c r="J35" s="11">
        <f t="shared" si="15"/>
        <v>0</v>
      </c>
      <c r="K35" s="11">
        <f t="shared" si="15"/>
        <v>0</v>
      </c>
      <c r="L35" s="11">
        <f t="shared" si="15"/>
        <v>0</v>
      </c>
      <c r="M35" s="33"/>
    </row>
    <row r="36" spans="1:13" ht="78.75" x14ac:dyDescent="0.25">
      <c r="A36" s="6" t="s">
        <v>155</v>
      </c>
      <c r="B36" s="24" t="s">
        <v>279</v>
      </c>
      <c r="C36" s="7" t="s">
        <v>25</v>
      </c>
      <c r="D36" s="7" t="s">
        <v>32</v>
      </c>
      <c r="E36" s="7" t="s">
        <v>65</v>
      </c>
      <c r="F36" s="7" t="s">
        <v>7</v>
      </c>
      <c r="G36" s="8" t="s">
        <v>233</v>
      </c>
      <c r="H36" s="9">
        <f t="shared" si="0"/>
        <v>3506.6</v>
      </c>
      <c r="I36" s="9">
        <v>3506.6</v>
      </c>
      <c r="J36" s="9">
        <v>0</v>
      </c>
      <c r="K36" s="9">
        <v>0</v>
      </c>
      <c r="L36" s="9">
        <v>0</v>
      </c>
      <c r="M36" s="33"/>
    </row>
    <row r="37" spans="1:13" ht="63" x14ac:dyDescent="0.25">
      <c r="A37" s="6" t="s">
        <v>156</v>
      </c>
      <c r="B37" s="24" t="s">
        <v>278</v>
      </c>
      <c r="C37" s="7" t="s">
        <v>25</v>
      </c>
      <c r="D37" s="7" t="s">
        <v>32</v>
      </c>
      <c r="E37" s="7" t="s">
        <v>66</v>
      </c>
      <c r="F37" s="7" t="s">
        <v>7</v>
      </c>
      <c r="G37" s="8" t="s">
        <v>233</v>
      </c>
      <c r="H37" s="9">
        <f t="shared" si="0"/>
        <v>998.7</v>
      </c>
      <c r="I37" s="9">
        <v>998.7</v>
      </c>
      <c r="J37" s="9">
        <v>0</v>
      </c>
      <c r="K37" s="9">
        <v>0</v>
      </c>
      <c r="L37" s="9">
        <v>0</v>
      </c>
      <c r="M37" s="33"/>
    </row>
    <row r="38" spans="1:13" ht="78.75" x14ac:dyDescent="0.25">
      <c r="A38" s="6" t="s">
        <v>157</v>
      </c>
      <c r="B38" s="25" t="s">
        <v>277</v>
      </c>
      <c r="C38" s="7" t="s">
        <v>25</v>
      </c>
      <c r="D38" s="7" t="s">
        <v>36</v>
      </c>
      <c r="E38" s="7" t="s">
        <v>67</v>
      </c>
      <c r="F38" s="7" t="s">
        <v>7</v>
      </c>
      <c r="G38" s="8" t="s">
        <v>233</v>
      </c>
      <c r="H38" s="9">
        <f t="shared" si="0"/>
        <v>14590.3</v>
      </c>
      <c r="I38" s="9">
        <v>14590.3</v>
      </c>
      <c r="J38" s="9">
        <v>0</v>
      </c>
      <c r="K38" s="9">
        <v>0</v>
      </c>
      <c r="L38" s="9">
        <v>0</v>
      </c>
      <c r="M38" s="33"/>
    </row>
    <row r="39" spans="1:13" ht="63" x14ac:dyDescent="0.25">
      <c r="A39" s="6" t="s">
        <v>158</v>
      </c>
      <c r="B39" s="26" t="s">
        <v>276</v>
      </c>
      <c r="C39" s="7" t="s">
        <v>25</v>
      </c>
      <c r="D39" s="7" t="s">
        <v>36</v>
      </c>
      <c r="E39" s="7" t="s">
        <v>63</v>
      </c>
      <c r="F39" s="7" t="s">
        <v>5</v>
      </c>
      <c r="G39" s="8" t="s">
        <v>233</v>
      </c>
      <c r="H39" s="9">
        <f t="shared" si="0"/>
        <v>3760.7</v>
      </c>
      <c r="I39" s="9">
        <v>3760.7</v>
      </c>
      <c r="J39" s="9">
        <v>0</v>
      </c>
      <c r="K39" s="9">
        <v>0</v>
      </c>
      <c r="L39" s="9">
        <v>0</v>
      </c>
      <c r="M39" s="33"/>
    </row>
    <row r="40" spans="1:13" ht="47.25" x14ac:dyDescent="0.25">
      <c r="A40" s="2" t="s">
        <v>159</v>
      </c>
      <c r="B40" s="29" t="s">
        <v>98</v>
      </c>
      <c r="C40" s="3" t="s">
        <v>100</v>
      </c>
      <c r="D40" s="3" t="s">
        <v>100</v>
      </c>
      <c r="E40" s="3" t="s">
        <v>68</v>
      </c>
      <c r="F40" s="3" t="s">
        <v>5</v>
      </c>
      <c r="G40" s="4" t="s">
        <v>233</v>
      </c>
      <c r="H40" s="5">
        <f t="shared" si="0"/>
        <v>162387.29999999999</v>
      </c>
      <c r="I40" s="11">
        <f t="shared" ref="I40:L40" si="16">I41+I44</f>
        <v>105271.3</v>
      </c>
      <c r="J40" s="11">
        <f t="shared" si="16"/>
        <v>0</v>
      </c>
      <c r="K40" s="11">
        <f t="shared" si="16"/>
        <v>57116</v>
      </c>
      <c r="L40" s="11">
        <f t="shared" si="16"/>
        <v>0</v>
      </c>
      <c r="M40" s="34"/>
    </row>
    <row r="41" spans="1:13" ht="63" x14ac:dyDescent="0.25">
      <c r="A41" s="6" t="s">
        <v>160</v>
      </c>
      <c r="B41" s="26" t="s">
        <v>261</v>
      </c>
      <c r="C41" s="7" t="s">
        <v>27</v>
      </c>
      <c r="D41" s="7" t="s">
        <v>13</v>
      </c>
      <c r="E41" s="7" t="s">
        <v>69</v>
      </c>
      <c r="F41" s="7" t="s">
        <v>5</v>
      </c>
      <c r="G41" s="8" t="s">
        <v>233</v>
      </c>
      <c r="H41" s="9">
        <f t="shared" si="0"/>
        <v>3109.8</v>
      </c>
      <c r="I41" s="10">
        <f>I42</f>
        <v>3109.8</v>
      </c>
      <c r="J41" s="10">
        <f>J42</f>
        <v>0</v>
      </c>
      <c r="K41" s="10">
        <f t="shared" ref="K41:L42" si="17">K42</f>
        <v>0</v>
      </c>
      <c r="L41" s="10">
        <f t="shared" si="17"/>
        <v>0</v>
      </c>
      <c r="M41" s="33"/>
    </row>
    <row r="42" spans="1:13" ht="31.5" x14ac:dyDescent="0.25">
      <c r="A42" s="6" t="s">
        <v>161</v>
      </c>
      <c r="B42" s="26" t="s">
        <v>123</v>
      </c>
      <c r="C42" s="7" t="s">
        <v>27</v>
      </c>
      <c r="D42" s="7" t="s">
        <v>13</v>
      </c>
      <c r="E42" s="7" t="s">
        <v>70</v>
      </c>
      <c r="F42" s="7" t="s">
        <v>5</v>
      </c>
      <c r="G42" s="8" t="s">
        <v>233</v>
      </c>
      <c r="H42" s="9">
        <f t="shared" si="0"/>
        <v>3109.8</v>
      </c>
      <c r="I42" s="10">
        <f>I43</f>
        <v>3109.8</v>
      </c>
      <c r="J42" s="10">
        <f t="shared" ref="J42" si="18">J43</f>
        <v>0</v>
      </c>
      <c r="K42" s="10">
        <f t="shared" si="17"/>
        <v>0</v>
      </c>
      <c r="L42" s="10">
        <f t="shared" si="17"/>
        <v>0</v>
      </c>
      <c r="M42" s="33"/>
    </row>
    <row r="43" spans="1:13" ht="47.25" x14ac:dyDescent="0.25">
      <c r="A43" s="6" t="s">
        <v>289</v>
      </c>
      <c r="B43" s="25" t="s">
        <v>162</v>
      </c>
      <c r="C43" s="7" t="s">
        <v>27</v>
      </c>
      <c r="D43" s="7" t="s">
        <v>13</v>
      </c>
      <c r="E43" s="7" t="s">
        <v>73</v>
      </c>
      <c r="F43" s="7" t="s">
        <v>7</v>
      </c>
      <c r="G43" s="8" t="s">
        <v>233</v>
      </c>
      <c r="H43" s="9">
        <f t="shared" si="0"/>
        <v>3109.8</v>
      </c>
      <c r="I43" s="9">
        <v>3109.8</v>
      </c>
      <c r="J43" s="9">
        <v>0</v>
      </c>
      <c r="K43" s="9">
        <v>0</v>
      </c>
      <c r="L43" s="9">
        <v>0</v>
      </c>
      <c r="M43" s="33"/>
    </row>
    <row r="44" spans="1:13" ht="47.25" x14ac:dyDescent="0.25">
      <c r="A44" s="6" t="s">
        <v>163</v>
      </c>
      <c r="B44" s="26" t="s">
        <v>124</v>
      </c>
      <c r="C44" s="7" t="s">
        <v>27</v>
      </c>
      <c r="D44" s="7" t="s">
        <v>32</v>
      </c>
      <c r="E44" s="7" t="s">
        <v>71</v>
      </c>
      <c r="F44" s="7" t="s">
        <v>5</v>
      </c>
      <c r="G44" s="8" t="s">
        <v>233</v>
      </c>
      <c r="H44" s="9">
        <f t="shared" si="0"/>
        <v>159277.5</v>
      </c>
      <c r="I44" s="9">
        <f>I45+I49</f>
        <v>102161.5</v>
      </c>
      <c r="J44" s="9">
        <f>J45+J49</f>
        <v>0</v>
      </c>
      <c r="K44" s="9">
        <f>K45+K49</f>
        <v>57116</v>
      </c>
      <c r="L44" s="9">
        <f>L45+L49</f>
        <v>0</v>
      </c>
      <c r="M44" s="33"/>
    </row>
    <row r="45" spans="1:13" ht="47.25" x14ac:dyDescent="0.25">
      <c r="A45" s="6" t="s">
        <v>164</v>
      </c>
      <c r="B45" s="26" t="s">
        <v>125</v>
      </c>
      <c r="C45" s="7" t="s">
        <v>27</v>
      </c>
      <c r="D45" s="7" t="s">
        <v>32</v>
      </c>
      <c r="E45" s="7" t="s">
        <v>72</v>
      </c>
      <c r="F45" s="7" t="s">
        <v>5</v>
      </c>
      <c r="G45" s="8" t="s">
        <v>233</v>
      </c>
      <c r="H45" s="9">
        <f t="shared" si="0"/>
        <v>74431.8</v>
      </c>
      <c r="I45" s="10">
        <f>SUM(I46:I48)</f>
        <v>17315.8</v>
      </c>
      <c r="J45" s="10">
        <f>SUM(J46:J48)</f>
        <v>0</v>
      </c>
      <c r="K45" s="10">
        <f>SUM(K46:K48)</f>
        <v>57116</v>
      </c>
      <c r="L45" s="10">
        <f>SUM(L46:L48)</f>
        <v>0</v>
      </c>
      <c r="M45" s="33"/>
    </row>
    <row r="46" spans="1:13" ht="78.75" x14ac:dyDescent="0.25">
      <c r="A46" s="6" t="s">
        <v>165</v>
      </c>
      <c r="B46" s="26" t="s">
        <v>235</v>
      </c>
      <c r="C46" s="7" t="s">
        <v>27</v>
      </c>
      <c r="D46" s="7" t="s">
        <v>32</v>
      </c>
      <c r="E46" s="7" t="s">
        <v>126</v>
      </c>
      <c r="F46" s="7" t="s">
        <v>31</v>
      </c>
      <c r="G46" s="8" t="s">
        <v>233</v>
      </c>
      <c r="H46" s="9">
        <f t="shared" si="0"/>
        <v>13696.6</v>
      </c>
      <c r="I46" s="10">
        <f>14640.1-943.5</f>
        <v>13696.6</v>
      </c>
      <c r="J46" s="10">
        <v>0</v>
      </c>
      <c r="K46" s="10">
        <v>0</v>
      </c>
      <c r="L46" s="10">
        <v>0</v>
      </c>
      <c r="M46" s="33"/>
    </row>
    <row r="47" spans="1:13" ht="110.25" x14ac:dyDescent="0.25">
      <c r="A47" s="6" t="s">
        <v>420</v>
      </c>
      <c r="B47" s="26" t="s">
        <v>257</v>
      </c>
      <c r="C47" s="7" t="s">
        <v>27</v>
      </c>
      <c r="D47" s="7" t="s">
        <v>32</v>
      </c>
      <c r="E47" s="7" t="s">
        <v>246</v>
      </c>
      <c r="F47" s="7" t="s">
        <v>31</v>
      </c>
      <c r="G47" s="8" t="s">
        <v>233</v>
      </c>
      <c r="H47" s="9">
        <f t="shared" si="0"/>
        <v>38249.199999999997</v>
      </c>
      <c r="I47" s="10">
        <v>3394.2</v>
      </c>
      <c r="J47" s="10">
        <v>0</v>
      </c>
      <c r="K47" s="10">
        <v>34855</v>
      </c>
      <c r="L47" s="10">
        <v>0</v>
      </c>
      <c r="M47" s="33"/>
    </row>
    <row r="48" spans="1:13" ht="141.75" x14ac:dyDescent="0.25">
      <c r="A48" s="6" t="s">
        <v>291</v>
      </c>
      <c r="B48" s="30" t="s">
        <v>293</v>
      </c>
      <c r="C48" s="7" t="s">
        <v>27</v>
      </c>
      <c r="D48" s="7" t="s">
        <v>32</v>
      </c>
      <c r="E48" s="7" t="s">
        <v>292</v>
      </c>
      <c r="F48" s="7" t="s">
        <v>31</v>
      </c>
      <c r="G48" s="8" t="s">
        <v>233</v>
      </c>
      <c r="H48" s="9">
        <f t="shared" si="0"/>
        <v>22486</v>
      </c>
      <c r="I48" s="10">
        <f>343-118</f>
        <v>225</v>
      </c>
      <c r="J48" s="10">
        <v>0</v>
      </c>
      <c r="K48" s="10">
        <f>33950-11689</f>
        <v>22261</v>
      </c>
      <c r="L48" s="10">
        <v>0</v>
      </c>
      <c r="M48" s="33"/>
    </row>
    <row r="49" spans="1:14" ht="47.25" x14ac:dyDescent="0.25">
      <c r="A49" s="6" t="s">
        <v>421</v>
      </c>
      <c r="B49" s="26" t="s">
        <v>33</v>
      </c>
      <c r="C49" s="7" t="s">
        <v>27</v>
      </c>
      <c r="D49" s="7" t="s">
        <v>32</v>
      </c>
      <c r="E49" s="7" t="s">
        <v>127</v>
      </c>
      <c r="F49" s="7" t="s">
        <v>5</v>
      </c>
      <c r="G49" s="8" t="s">
        <v>233</v>
      </c>
      <c r="H49" s="9">
        <f t="shared" si="0"/>
        <v>84845.7</v>
      </c>
      <c r="I49" s="9">
        <f>I50</f>
        <v>84845.7</v>
      </c>
      <c r="J49" s="9">
        <f>J50</f>
        <v>0</v>
      </c>
      <c r="K49" s="9">
        <f t="shared" ref="K49:L49" si="19">K50</f>
        <v>0</v>
      </c>
      <c r="L49" s="9">
        <f t="shared" si="19"/>
        <v>0</v>
      </c>
      <c r="M49" s="33"/>
    </row>
    <row r="50" spans="1:14" ht="47.25" x14ac:dyDescent="0.25">
      <c r="A50" s="6" t="s">
        <v>422</v>
      </c>
      <c r="B50" s="26" t="s">
        <v>236</v>
      </c>
      <c r="C50" s="7" t="s">
        <v>27</v>
      </c>
      <c r="D50" s="7" t="s">
        <v>32</v>
      </c>
      <c r="E50" s="7" t="s">
        <v>128</v>
      </c>
      <c r="F50" s="7" t="s">
        <v>31</v>
      </c>
      <c r="G50" s="8" t="s">
        <v>233</v>
      </c>
      <c r="H50" s="9">
        <f t="shared" si="0"/>
        <v>84845.7</v>
      </c>
      <c r="I50" s="9">
        <f>78784.2+2061.5+4000</f>
        <v>84845.7</v>
      </c>
      <c r="J50" s="9">
        <v>0</v>
      </c>
      <c r="K50" s="9">
        <v>0</v>
      </c>
      <c r="L50" s="9">
        <v>0</v>
      </c>
      <c r="M50" s="33"/>
    </row>
    <row r="51" spans="1:14" ht="47.25" x14ac:dyDescent="0.25">
      <c r="A51" s="2" t="s">
        <v>166</v>
      </c>
      <c r="B51" s="15" t="s">
        <v>49</v>
      </c>
      <c r="C51" s="3" t="s">
        <v>100</v>
      </c>
      <c r="D51" s="3" t="s">
        <v>100</v>
      </c>
      <c r="E51" s="3" t="s">
        <v>74</v>
      </c>
      <c r="F51" s="3" t="s">
        <v>5</v>
      </c>
      <c r="G51" s="4" t="s">
        <v>233</v>
      </c>
      <c r="H51" s="5">
        <f t="shared" ref="H51:H77" si="20">I51+K51+L51</f>
        <v>10048</v>
      </c>
      <c r="I51" s="5">
        <f>I52+I53</f>
        <v>10048</v>
      </c>
      <c r="J51" s="5">
        <f t="shared" ref="J51" si="21">J52+J53</f>
        <v>0</v>
      </c>
      <c r="K51" s="5">
        <f t="shared" ref="K51" si="22">K52+K53</f>
        <v>0</v>
      </c>
      <c r="L51" s="5">
        <f t="shared" ref="L51" si="23">L52+L53</f>
        <v>0</v>
      </c>
      <c r="M51" s="33"/>
    </row>
    <row r="52" spans="1:14" ht="126" x14ac:dyDescent="0.25">
      <c r="A52" s="6" t="s">
        <v>167</v>
      </c>
      <c r="B52" s="26" t="s">
        <v>264</v>
      </c>
      <c r="C52" s="7" t="s">
        <v>27</v>
      </c>
      <c r="D52" s="7" t="s">
        <v>28</v>
      </c>
      <c r="E52" s="7" t="s">
        <v>237</v>
      </c>
      <c r="F52" s="7" t="s">
        <v>31</v>
      </c>
      <c r="G52" s="8" t="s">
        <v>233</v>
      </c>
      <c r="H52" s="9">
        <f t="shared" si="20"/>
        <v>10000</v>
      </c>
      <c r="I52" s="12">
        <f>5000+5000</f>
        <v>10000</v>
      </c>
      <c r="J52" s="12">
        <v>0</v>
      </c>
      <c r="K52" s="12">
        <v>0</v>
      </c>
      <c r="L52" s="12">
        <v>0</v>
      </c>
      <c r="M52" s="33"/>
    </row>
    <row r="53" spans="1:14" ht="94.5" x14ac:dyDescent="0.25">
      <c r="A53" s="6" t="s">
        <v>275</v>
      </c>
      <c r="B53" s="26" t="s">
        <v>238</v>
      </c>
      <c r="C53" s="7" t="s">
        <v>27</v>
      </c>
      <c r="D53" s="7" t="s">
        <v>28</v>
      </c>
      <c r="E53" s="7" t="s">
        <v>239</v>
      </c>
      <c r="F53" s="7" t="s">
        <v>31</v>
      </c>
      <c r="G53" s="8" t="s">
        <v>233</v>
      </c>
      <c r="H53" s="9">
        <f t="shared" si="20"/>
        <v>48</v>
      </c>
      <c r="I53" s="12">
        <v>48</v>
      </c>
      <c r="J53" s="12">
        <v>0</v>
      </c>
      <c r="K53" s="12">
        <v>0</v>
      </c>
      <c r="L53" s="12">
        <v>0</v>
      </c>
      <c r="M53" s="33"/>
    </row>
    <row r="54" spans="1:14" ht="47.25" x14ac:dyDescent="0.3">
      <c r="A54" s="2" t="s">
        <v>168</v>
      </c>
      <c r="B54" s="29" t="s">
        <v>48</v>
      </c>
      <c r="C54" s="3" t="s">
        <v>100</v>
      </c>
      <c r="D54" s="3" t="s">
        <v>100</v>
      </c>
      <c r="E54" s="3" t="s">
        <v>76</v>
      </c>
      <c r="F54" s="3" t="s">
        <v>5</v>
      </c>
      <c r="G54" s="4" t="s">
        <v>233</v>
      </c>
      <c r="H54" s="5">
        <f>I54+K54+L54</f>
        <v>175427.8</v>
      </c>
      <c r="I54" s="5">
        <f>I55+I60+I71+I75</f>
        <v>107666.4</v>
      </c>
      <c r="J54" s="5">
        <f>J55+J60+J71+J75</f>
        <v>0</v>
      </c>
      <c r="K54" s="5">
        <f>K55+K60+K71+K75</f>
        <v>67761.399999999994</v>
      </c>
      <c r="L54" s="5">
        <f>L55+L60+L71+L75</f>
        <v>0</v>
      </c>
      <c r="M54" s="34"/>
      <c r="N54" s="40"/>
    </row>
    <row r="55" spans="1:14" ht="47.25" x14ac:dyDescent="0.25">
      <c r="A55" s="6" t="s">
        <v>169</v>
      </c>
      <c r="B55" s="26" t="s">
        <v>75</v>
      </c>
      <c r="C55" s="7" t="s">
        <v>100</v>
      </c>
      <c r="D55" s="7" t="s">
        <v>100</v>
      </c>
      <c r="E55" s="7" t="s">
        <v>77</v>
      </c>
      <c r="F55" s="7" t="s">
        <v>5</v>
      </c>
      <c r="G55" s="8" t="s">
        <v>233</v>
      </c>
      <c r="H55" s="9">
        <f>I55+K55+L55</f>
        <v>39640.700000000004</v>
      </c>
      <c r="I55" s="9">
        <f>I56+I57+I58+I59</f>
        <v>38351.300000000003</v>
      </c>
      <c r="J55" s="9">
        <f t="shared" ref="J55:L55" si="24">J56+J57+J58+J59</f>
        <v>0</v>
      </c>
      <c r="K55" s="9">
        <f t="shared" si="24"/>
        <v>1289.4000000000001</v>
      </c>
      <c r="L55" s="9">
        <f t="shared" si="24"/>
        <v>0</v>
      </c>
      <c r="M55" s="33"/>
    </row>
    <row r="56" spans="1:14" ht="78.75" x14ac:dyDescent="0.25">
      <c r="A56" s="6" t="s">
        <v>423</v>
      </c>
      <c r="B56" s="26" t="s">
        <v>274</v>
      </c>
      <c r="C56" s="7" t="s">
        <v>18</v>
      </c>
      <c r="D56" s="7" t="s">
        <v>14</v>
      </c>
      <c r="E56" s="7" t="s">
        <v>78</v>
      </c>
      <c r="F56" s="7" t="s">
        <v>7</v>
      </c>
      <c r="G56" s="8" t="s">
        <v>233</v>
      </c>
      <c r="H56" s="9">
        <f t="shared" si="20"/>
        <v>6461</v>
      </c>
      <c r="I56" s="9">
        <f>2000+2000+2461</f>
        <v>6461</v>
      </c>
      <c r="J56" s="9">
        <v>0</v>
      </c>
      <c r="K56" s="9">
        <v>0</v>
      </c>
      <c r="L56" s="9">
        <v>0</v>
      </c>
      <c r="M56" s="33"/>
    </row>
    <row r="57" spans="1:14" ht="63" x14ac:dyDescent="0.25">
      <c r="A57" s="6" t="s">
        <v>175</v>
      </c>
      <c r="B57" s="26" t="s">
        <v>273</v>
      </c>
      <c r="C57" s="7" t="s">
        <v>18</v>
      </c>
      <c r="D57" s="7" t="s">
        <v>14</v>
      </c>
      <c r="E57" s="7" t="s">
        <v>122</v>
      </c>
      <c r="F57" s="7" t="s">
        <v>7</v>
      </c>
      <c r="G57" s="8" t="s">
        <v>233</v>
      </c>
      <c r="H57" s="9">
        <f t="shared" si="20"/>
        <v>30835.4</v>
      </c>
      <c r="I57" s="9">
        <f>31935.4-1100</f>
        <v>30835.4</v>
      </c>
      <c r="J57" s="9">
        <v>0</v>
      </c>
      <c r="K57" s="9">
        <v>0</v>
      </c>
      <c r="L57" s="9">
        <v>0</v>
      </c>
      <c r="M57" s="33"/>
    </row>
    <row r="58" spans="1:14" ht="47.25" x14ac:dyDescent="0.25">
      <c r="A58" s="6" t="s">
        <v>262</v>
      </c>
      <c r="B58" s="26" t="s">
        <v>348</v>
      </c>
      <c r="C58" s="7" t="s">
        <v>18</v>
      </c>
      <c r="D58" s="7" t="s">
        <v>14</v>
      </c>
      <c r="E58" s="7" t="s">
        <v>349</v>
      </c>
      <c r="F58" s="7" t="s">
        <v>7</v>
      </c>
      <c r="G58" s="8" t="s">
        <v>233</v>
      </c>
      <c r="H58" s="9">
        <f t="shared" ref="H58" si="25">I58+K58+L58</f>
        <v>700</v>
      </c>
      <c r="I58" s="9">
        <v>700</v>
      </c>
      <c r="J58" s="9">
        <v>0</v>
      </c>
      <c r="K58" s="9">
        <v>0</v>
      </c>
      <c r="L58" s="9">
        <v>0</v>
      </c>
      <c r="M58" s="33"/>
    </row>
    <row r="59" spans="1:14" ht="47.25" x14ac:dyDescent="0.25">
      <c r="A59" s="6" t="s">
        <v>424</v>
      </c>
      <c r="B59" s="30" t="s">
        <v>263</v>
      </c>
      <c r="C59" s="7" t="s">
        <v>27</v>
      </c>
      <c r="D59" s="7" t="s">
        <v>37</v>
      </c>
      <c r="E59" s="7" t="s">
        <v>374</v>
      </c>
      <c r="F59" s="7" t="s">
        <v>7</v>
      </c>
      <c r="G59" s="8" t="s">
        <v>233</v>
      </c>
      <c r="H59" s="9">
        <f t="shared" si="20"/>
        <v>1644.3000000000002</v>
      </c>
      <c r="I59" s="9">
        <f>426-71.1</f>
        <v>354.9</v>
      </c>
      <c r="J59" s="9">
        <v>0</v>
      </c>
      <c r="K59" s="9">
        <f>1251+248-209.6</f>
        <v>1289.4000000000001</v>
      </c>
      <c r="L59" s="9">
        <v>0</v>
      </c>
      <c r="M59" s="33"/>
    </row>
    <row r="60" spans="1:14" ht="47.25" x14ac:dyDescent="0.25">
      <c r="A60" s="6" t="s">
        <v>170</v>
      </c>
      <c r="B60" s="25" t="s">
        <v>82</v>
      </c>
      <c r="C60" s="7" t="s">
        <v>18</v>
      </c>
      <c r="D60" s="7" t="s">
        <v>20</v>
      </c>
      <c r="E60" s="13" t="s">
        <v>85</v>
      </c>
      <c r="F60" s="7" t="s">
        <v>5</v>
      </c>
      <c r="G60" s="8" t="s">
        <v>233</v>
      </c>
      <c r="H60" s="9">
        <f>I60+K60+L60</f>
        <v>134057.09999999998</v>
      </c>
      <c r="I60" s="9">
        <f>I61+I66+I69+I70</f>
        <v>67585.099999999991</v>
      </c>
      <c r="J60" s="9">
        <f t="shared" ref="J60:L60" si="26">J61+J66+J69+J70</f>
        <v>0</v>
      </c>
      <c r="K60" s="9">
        <f t="shared" si="26"/>
        <v>66472</v>
      </c>
      <c r="L60" s="9">
        <f t="shared" si="26"/>
        <v>0</v>
      </c>
      <c r="M60" s="34"/>
    </row>
    <row r="61" spans="1:14" ht="47.25" x14ac:dyDescent="0.25">
      <c r="A61" s="6" t="s">
        <v>173</v>
      </c>
      <c r="B61" s="26" t="s">
        <v>21</v>
      </c>
      <c r="C61" s="7" t="s">
        <v>18</v>
      </c>
      <c r="D61" s="7" t="s">
        <v>20</v>
      </c>
      <c r="E61" s="13" t="s">
        <v>86</v>
      </c>
      <c r="F61" s="7" t="s">
        <v>5</v>
      </c>
      <c r="G61" s="8" t="s">
        <v>233</v>
      </c>
      <c r="H61" s="9">
        <f>I61+K61+L61</f>
        <v>17865.3</v>
      </c>
      <c r="I61" s="9">
        <f>SUM(I62:I65)</f>
        <v>17865.3</v>
      </c>
      <c r="J61" s="9">
        <f>SUM(J62:J65)</f>
        <v>0</v>
      </c>
      <c r="K61" s="9">
        <f>SUM(K62:K65)</f>
        <v>0</v>
      </c>
      <c r="L61" s="9">
        <f>SUM(L62:L65)</f>
        <v>0</v>
      </c>
      <c r="M61" s="33"/>
    </row>
    <row r="62" spans="1:14" ht="78.75" x14ac:dyDescent="0.25">
      <c r="A62" s="6" t="s">
        <v>174</v>
      </c>
      <c r="B62" s="26" t="s">
        <v>272</v>
      </c>
      <c r="C62" s="7" t="s">
        <v>18</v>
      </c>
      <c r="D62" s="7" t="s">
        <v>20</v>
      </c>
      <c r="E62" s="13" t="s">
        <v>87</v>
      </c>
      <c r="F62" s="7" t="s">
        <v>7</v>
      </c>
      <c r="G62" s="8" t="s">
        <v>233</v>
      </c>
      <c r="H62" s="9">
        <f t="shared" si="20"/>
        <v>12727</v>
      </c>
      <c r="I62" s="9">
        <f>15000-75+600-4525+7600-2600-5000+5400+527+300-4500</f>
        <v>12727</v>
      </c>
      <c r="J62" s="9">
        <v>0</v>
      </c>
      <c r="K62" s="9">
        <v>0</v>
      </c>
      <c r="L62" s="9">
        <v>0</v>
      </c>
      <c r="M62" s="33"/>
    </row>
    <row r="63" spans="1:14" ht="63" x14ac:dyDescent="0.25">
      <c r="A63" s="6" t="s">
        <v>224</v>
      </c>
      <c r="B63" s="26" t="s">
        <v>382</v>
      </c>
      <c r="C63" s="7" t="s">
        <v>18</v>
      </c>
      <c r="D63" s="7" t="s">
        <v>20</v>
      </c>
      <c r="E63" s="13" t="s">
        <v>87</v>
      </c>
      <c r="F63" s="7" t="s">
        <v>295</v>
      </c>
      <c r="G63" s="8" t="s">
        <v>233</v>
      </c>
      <c r="H63" s="9">
        <f t="shared" si="20"/>
        <v>75</v>
      </c>
      <c r="I63" s="9">
        <v>75</v>
      </c>
      <c r="J63" s="9">
        <v>0</v>
      </c>
      <c r="K63" s="9">
        <v>0</v>
      </c>
      <c r="L63" s="9">
        <v>0</v>
      </c>
      <c r="M63" s="33"/>
    </row>
    <row r="64" spans="1:14" ht="63" x14ac:dyDescent="0.25">
      <c r="A64" s="6" t="s">
        <v>312</v>
      </c>
      <c r="B64" s="30" t="s">
        <v>410</v>
      </c>
      <c r="C64" s="7" t="s">
        <v>18</v>
      </c>
      <c r="D64" s="7" t="s">
        <v>20</v>
      </c>
      <c r="E64" s="13" t="s">
        <v>87</v>
      </c>
      <c r="F64" s="7" t="s">
        <v>232</v>
      </c>
      <c r="G64" s="8" t="s">
        <v>233</v>
      </c>
      <c r="H64" s="9">
        <f>I64+K64+L64</f>
        <v>63.3</v>
      </c>
      <c r="I64" s="9">
        <v>63.3</v>
      </c>
      <c r="J64" s="9">
        <v>0</v>
      </c>
      <c r="K64" s="9">
        <v>0</v>
      </c>
      <c r="L64" s="9">
        <v>0</v>
      </c>
      <c r="M64" s="33"/>
    </row>
    <row r="65" spans="1:13" ht="63" x14ac:dyDescent="0.25">
      <c r="A65" s="6" t="s">
        <v>425</v>
      </c>
      <c r="B65" s="26" t="s">
        <v>383</v>
      </c>
      <c r="C65" s="7" t="s">
        <v>18</v>
      </c>
      <c r="D65" s="7" t="s">
        <v>20</v>
      </c>
      <c r="E65" s="13" t="s">
        <v>330</v>
      </c>
      <c r="F65" s="7" t="s">
        <v>31</v>
      </c>
      <c r="G65" s="8" t="s">
        <v>233</v>
      </c>
      <c r="H65" s="9">
        <f t="shared" ref="H65" si="27">I65+K65+L65</f>
        <v>5000</v>
      </c>
      <c r="I65" s="9">
        <f>5000</f>
        <v>5000</v>
      </c>
      <c r="J65" s="9">
        <v>0</v>
      </c>
      <c r="K65" s="9">
        <v>0</v>
      </c>
      <c r="L65" s="9">
        <v>0</v>
      </c>
      <c r="M65" s="33"/>
    </row>
    <row r="66" spans="1:13" ht="189" x14ac:dyDescent="0.25">
      <c r="A66" s="6" t="s">
        <v>258</v>
      </c>
      <c r="B66" s="30" t="s">
        <v>309</v>
      </c>
      <c r="C66" s="7" t="s">
        <v>18</v>
      </c>
      <c r="D66" s="7" t="s">
        <v>20</v>
      </c>
      <c r="E66" s="13" t="s">
        <v>316</v>
      </c>
      <c r="F66" s="7" t="s">
        <v>5</v>
      </c>
      <c r="G66" s="8" t="s">
        <v>233</v>
      </c>
      <c r="H66" s="9">
        <f t="shared" si="20"/>
        <v>47674.6</v>
      </c>
      <c r="I66" s="9">
        <f>I67+I68</f>
        <v>47674.6</v>
      </c>
      <c r="J66" s="9">
        <f>J67</f>
        <v>0</v>
      </c>
      <c r="K66" s="9">
        <f>K67</f>
        <v>0</v>
      </c>
      <c r="L66" s="9">
        <f>L67</f>
        <v>0</v>
      </c>
      <c r="M66" s="33"/>
    </row>
    <row r="67" spans="1:13" ht="15.75" x14ac:dyDescent="0.25">
      <c r="A67" s="6" t="s">
        <v>314</v>
      </c>
      <c r="B67" s="26" t="s">
        <v>315</v>
      </c>
      <c r="C67" s="7" t="s">
        <v>18</v>
      </c>
      <c r="D67" s="7" t="s">
        <v>20</v>
      </c>
      <c r="E67" s="13" t="s">
        <v>255</v>
      </c>
      <c r="F67" s="7" t="s">
        <v>253</v>
      </c>
      <c r="G67" s="8" t="s">
        <v>233</v>
      </c>
      <c r="H67" s="9">
        <f t="shared" si="20"/>
        <v>40000</v>
      </c>
      <c r="I67" s="9">
        <f>20000+20000</f>
        <v>40000</v>
      </c>
      <c r="J67" s="9">
        <v>0</v>
      </c>
      <c r="K67" s="9">
        <v>0</v>
      </c>
      <c r="L67" s="9">
        <v>0</v>
      </c>
      <c r="M67" s="33"/>
    </row>
    <row r="68" spans="1:13" ht="110.25" x14ac:dyDescent="0.25">
      <c r="A68" s="6" t="s">
        <v>369</v>
      </c>
      <c r="B68" s="26" t="s">
        <v>368</v>
      </c>
      <c r="C68" s="7" t="s">
        <v>18</v>
      </c>
      <c r="D68" s="7" t="s">
        <v>20</v>
      </c>
      <c r="E68" s="13" t="s">
        <v>370</v>
      </c>
      <c r="F68" s="7" t="s">
        <v>30</v>
      </c>
      <c r="G68" s="8" t="s">
        <v>233</v>
      </c>
      <c r="H68" s="9">
        <f>I68+J68+K68+L68</f>
        <v>7674.6</v>
      </c>
      <c r="I68" s="9">
        <f>2674.6+5000</f>
        <v>7674.6</v>
      </c>
      <c r="J68" s="9">
        <v>0</v>
      </c>
      <c r="K68" s="9">
        <v>0</v>
      </c>
      <c r="L68" s="9">
        <v>0</v>
      </c>
      <c r="M68" s="33"/>
    </row>
    <row r="69" spans="1:13" ht="110.25" x14ac:dyDescent="0.25">
      <c r="A69" s="6" t="s">
        <v>294</v>
      </c>
      <c r="B69" s="30" t="s">
        <v>407</v>
      </c>
      <c r="C69" s="7" t="s">
        <v>18</v>
      </c>
      <c r="D69" s="7" t="s">
        <v>20</v>
      </c>
      <c r="E69" s="13" t="s">
        <v>350</v>
      </c>
      <c r="F69" s="7" t="s">
        <v>22</v>
      </c>
      <c r="G69" s="8" t="s">
        <v>233</v>
      </c>
      <c r="H69" s="9">
        <f>I69+J69+K69+L69</f>
        <v>34517.199999999997</v>
      </c>
      <c r="I69" s="9">
        <f>370.7-25.5</f>
        <v>345.2</v>
      </c>
      <c r="J69" s="9">
        <v>0</v>
      </c>
      <c r="K69" s="9">
        <f>36644-2472</f>
        <v>34172</v>
      </c>
      <c r="L69" s="9">
        <v>0</v>
      </c>
      <c r="M69" s="33"/>
    </row>
    <row r="70" spans="1:13" ht="78.75" x14ac:dyDescent="0.25">
      <c r="A70" s="6" t="s">
        <v>426</v>
      </c>
      <c r="B70" s="30" t="s">
        <v>415</v>
      </c>
      <c r="C70" s="7" t="s">
        <v>18</v>
      </c>
      <c r="D70" s="7" t="s">
        <v>20</v>
      </c>
      <c r="E70" s="13" t="s">
        <v>411</v>
      </c>
      <c r="F70" s="7" t="s">
        <v>7</v>
      </c>
      <c r="G70" s="8" t="s">
        <v>233</v>
      </c>
      <c r="H70" s="9">
        <f t="shared" si="20"/>
        <v>34000</v>
      </c>
      <c r="I70" s="9">
        <f>3800-2100</f>
        <v>1700</v>
      </c>
      <c r="J70" s="9">
        <v>0</v>
      </c>
      <c r="K70" s="9">
        <f>72200-39900</f>
        <v>32300</v>
      </c>
      <c r="L70" s="9">
        <v>0</v>
      </c>
      <c r="M70" s="33"/>
    </row>
    <row r="71" spans="1:13" ht="31.5" x14ac:dyDescent="0.25">
      <c r="A71" s="6" t="s">
        <v>427</v>
      </c>
      <c r="B71" s="28" t="s">
        <v>83</v>
      </c>
      <c r="C71" s="7" t="s">
        <v>18</v>
      </c>
      <c r="D71" s="7" t="s">
        <v>20</v>
      </c>
      <c r="E71" s="13" t="s">
        <v>88</v>
      </c>
      <c r="F71" s="7" t="s">
        <v>5</v>
      </c>
      <c r="G71" s="8" t="s">
        <v>233</v>
      </c>
      <c r="H71" s="9">
        <f t="shared" si="20"/>
        <v>1100</v>
      </c>
      <c r="I71" s="9">
        <f t="shared" ref="I71:J71" si="28">I72</f>
        <v>1100</v>
      </c>
      <c r="J71" s="9">
        <f t="shared" si="28"/>
        <v>0</v>
      </c>
      <c r="K71" s="9">
        <f t="shared" ref="K71:L71" si="29">K72</f>
        <v>0</v>
      </c>
      <c r="L71" s="9">
        <f t="shared" si="29"/>
        <v>0</v>
      </c>
      <c r="M71" s="33"/>
    </row>
    <row r="72" spans="1:13" ht="31.5" x14ac:dyDescent="0.25">
      <c r="A72" s="6" t="s">
        <v>428</v>
      </c>
      <c r="B72" s="26" t="s">
        <v>23</v>
      </c>
      <c r="C72" s="7" t="s">
        <v>18</v>
      </c>
      <c r="D72" s="7" t="s">
        <v>20</v>
      </c>
      <c r="E72" s="13" t="s">
        <v>89</v>
      </c>
      <c r="F72" s="7" t="s">
        <v>5</v>
      </c>
      <c r="G72" s="8" t="s">
        <v>233</v>
      </c>
      <c r="H72" s="9">
        <f t="shared" si="20"/>
        <v>1100</v>
      </c>
      <c r="I72" s="9">
        <f>SUM(I73:I74)</f>
        <v>1100</v>
      </c>
      <c r="J72" s="9">
        <f t="shared" ref="J72:L72" si="30">SUM(J73:J74)</f>
        <v>0</v>
      </c>
      <c r="K72" s="9">
        <f t="shared" si="30"/>
        <v>0</v>
      </c>
      <c r="L72" s="9">
        <f t="shared" si="30"/>
        <v>0</v>
      </c>
      <c r="M72" s="33"/>
    </row>
    <row r="73" spans="1:13" ht="31.5" x14ac:dyDescent="0.25">
      <c r="A73" s="6" t="s">
        <v>429</v>
      </c>
      <c r="B73" s="26" t="s">
        <v>24</v>
      </c>
      <c r="C73" s="7" t="s">
        <v>18</v>
      </c>
      <c r="D73" s="7" t="s">
        <v>20</v>
      </c>
      <c r="E73" s="13" t="s">
        <v>90</v>
      </c>
      <c r="F73" s="7" t="s">
        <v>7</v>
      </c>
      <c r="G73" s="8" t="s">
        <v>233</v>
      </c>
      <c r="H73" s="9">
        <f t="shared" si="20"/>
        <v>1097</v>
      </c>
      <c r="I73" s="9">
        <v>1097</v>
      </c>
      <c r="J73" s="9">
        <v>0</v>
      </c>
      <c r="K73" s="9">
        <v>0</v>
      </c>
      <c r="L73" s="9">
        <v>0</v>
      </c>
      <c r="M73" s="33"/>
    </row>
    <row r="74" spans="1:13" ht="31.5" x14ac:dyDescent="0.25">
      <c r="A74" s="6" t="s">
        <v>430</v>
      </c>
      <c r="B74" s="26" t="s">
        <v>24</v>
      </c>
      <c r="C74" s="7" t="s">
        <v>18</v>
      </c>
      <c r="D74" s="7" t="s">
        <v>20</v>
      </c>
      <c r="E74" s="13" t="s">
        <v>90</v>
      </c>
      <c r="F74" s="7" t="s">
        <v>295</v>
      </c>
      <c r="G74" s="8" t="s">
        <v>233</v>
      </c>
      <c r="H74" s="9">
        <f t="shared" ref="H74" si="31">I74+K74+L74</f>
        <v>3</v>
      </c>
      <c r="I74" s="9">
        <v>3</v>
      </c>
      <c r="J74" s="9">
        <v>0</v>
      </c>
      <c r="K74" s="9">
        <v>0</v>
      </c>
      <c r="L74" s="9">
        <v>0</v>
      </c>
      <c r="M74" s="33"/>
    </row>
    <row r="75" spans="1:13" ht="15.75" x14ac:dyDescent="0.25">
      <c r="A75" s="6" t="s">
        <v>176</v>
      </c>
      <c r="B75" s="28" t="s">
        <v>84</v>
      </c>
      <c r="C75" s="7" t="s">
        <v>18</v>
      </c>
      <c r="D75" s="7" t="s">
        <v>20</v>
      </c>
      <c r="E75" s="13" t="s">
        <v>91</v>
      </c>
      <c r="F75" s="7" t="s">
        <v>5</v>
      </c>
      <c r="G75" s="8" t="s">
        <v>233</v>
      </c>
      <c r="H75" s="9">
        <f t="shared" si="20"/>
        <v>630</v>
      </c>
      <c r="I75" s="9">
        <f>I76</f>
        <v>630</v>
      </c>
      <c r="J75" s="9">
        <f>J76</f>
        <v>0</v>
      </c>
      <c r="K75" s="9">
        <f t="shared" ref="K75:L75" si="32">K76</f>
        <v>0</v>
      </c>
      <c r="L75" s="9">
        <f t="shared" si="32"/>
        <v>0</v>
      </c>
      <c r="M75" s="33"/>
    </row>
    <row r="76" spans="1:13" ht="31.5" x14ac:dyDescent="0.25">
      <c r="A76" s="6" t="s">
        <v>177</v>
      </c>
      <c r="B76" s="26" t="s">
        <v>26</v>
      </c>
      <c r="C76" s="7" t="s">
        <v>18</v>
      </c>
      <c r="D76" s="7" t="s">
        <v>20</v>
      </c>
      <c r="E76" s="13" t="s">
        <v>92</v>
      </c>
      <c r="F76" s="7" t="s">
        <v>5</v>
      </c>
      <c r="G76" s="8" t="s">
        <v>233</v>
      </c>
      <c r="H76" s="9">
        <f t="shared" si="20"/>
        <v>630</v>
      </c>
      <c r="I76" s="9">
        <f>SUM(I77)</f>
        <v>630</v>
      </c>
      <c r="J76" s="9">
        <f t="shared" ref="J76:L76" si="33">SUM(J77)</f>
        <v>0</v>
      </c>
      <c r="K76" s="9">
        <f t="shared" si="33"/>
        <v>0</v>
      </c>
      <c r="L76" s="9">
        <f t="shared" si="33"/>
        <v>0</v>
      </c>
      <c r="M76" s="33"/>
    </row>
    <row r="77" spans="1:13" ht="47.25" x14ac:dyDescent="0.25">
      <c r="A77" s="6" t="s">
        <v>178</v>
      </c>
      <c r="B77" s="26" t="s">
        <v>254</v>
      </c>
      <c r="C77" s="7" t="s">
        <v>18</v>
      </c>
      <c r="D77" s="7" t="s">
        <v>20</v>
      </c>
      <c r="E77" s="13" t="s">
        <v>93</v>
      </c>
      <c r="F77" s="7" t="s">
        <v>7</v>
      </c>
      <c r="G77" s="8" t="s">
        <v>233</v>
      </c>
      <c r="H77" s="9">
        <f t="shared" si="20"/>
        <v>630</v>
      </c>
      <c r="I77" s="9">
        <f>1530-900</f>
        <v>630</v>
      </c>
      <c r="J77" s="9">
        <v>0</v>
      </c>
      <c r="K77" s="9">
        <v>0</v>
      </c>
      <c r="L77" s="9">
        <v>0</v>
      </c>
      <c r="M77" s="33"/>
    </row>
    <row r="78" spans="1:13" ht="47.25" x14ac:dyDescent="0.25">
      <c r="A78" s="2" t="s">
        <v>179</v>
      </c>
      <c r="B78" s="27" t="s">
        <v>50</v>
      </c>
      <c r="C78" s="3" t="s">
        <v>100</v>
      </c>
      <c r="D78" s="3" t="s">
        <v>100</v>
      </c>
      <c r="E78" s="3" t="s">
        <v>79</v>
      </c>
      <c r="F78" s="3" t="s">
        <v>5</v>
      </c>
      <c r="G78" s="4" t="s">
        <v>233</v>
      </c>
      <c r="H78" s="5">
        <f>I78+K78+L78</f>
        <v>237809.1</v>
      </c>
      <c r="I78" s="5">
        <f>I79+I81+I85+I90+I92</f>
        <v>51407.4</v>
      </c>
      <c r="J78" s="5">
        <f>J79+J81+J85+J90+J92</f>
        <v>0</v>
      </c>
      <c r="K78" s="5">
        <f>K79+K81+K85+K90+K92</f>
        <v>110667.8</v>
      </c>
      <c r="L78" s="5">
        <f>L79+L81+L85+L90+L92</f>
        <v>75733.899999999994</v>
      </c>
      <c r="M78" s="34"/>
    </row>
    <row r="79" spans="1:13" ht="63" x14ac:dyDescent="0.25">
      <c r="A79" s="6" t="s">
        <v>180</v>
      </c>
      <c r="B79" s="30" t="s">
        <v>360</v>
      </c>
      <c r="C79" s="7" t="s">
        <v>18</v>
      </c>
      <c r="D79" s="7" t="s">
        <v>14</v>
      </c>
      <c r="E79" s="7" t="s">
        <v>80</v>
      </c>
      <c r="F79" s="7" t="s">
        <v>5</v>
      </c>
      <c r="G79" s="8" t="s">
        <v>233</v>
      </c>
      <c r="H79" s="9">
        <f>I79+K79+L79</f>
        <v>76125.8</v>
      </c>
      <c r="I79" s="9">
        <f>SUM(I80:I80)</f>
        <v>2054.1999999999998</v>
      </c>
      <c r="J79" s="9">
        <f>SUM(J80:J80)</f>
        <v>0</v>
      </c>
      <c r="K79" s="9">
        <f>SUM(K80:K80)</f>
        <v>74071.600000000006</v>
      </c>
      <c r="L79" s="9">
        <f>SUM(L80:L80)</f>
        <v>0</v>
      </c>
      <c r="M79" s="33"/>
    </row>
    <row r="80" spans="1:13" ht="47.25" x14ac:dyDescent="0.25">
      <c r="A80" s="6" t="s">
        <v>307</v>
      </c>
      <c r="B80" s="30" t="s">
        <v>361</v>
      </c>
      <c r="C80" s="7" t="s">
        <v>18</v>
      </c>
      <c r="D80" s="7" t="s">
        <v>14</v>
      </c>
      <c r="E80" s="7" t="s">
        <v>81</v>
      </c>
      <c r="F80" s="7" t="s">
        <v>22</v>
      </c>
      <c r="G80" s="8" t="s">
        <v>233</v>
      </c>
      <c r="H80" s="9">
        <f t="shared" ref="H80:H117" si="34">I80+K80+L80</f>
        <v>76125.8</v>
      </c>
      <c r="I80" s="9">
        <v>2054.1999999999998</v>
      </c>
      <c r="J80" s="9">
        <v>0</v>
      </c>
      <c r="K80" s="9">
        <v>74071.600000000006</v>
      </c>
      <c r="L80" s="9">
        <v>0</v>
      </c>
      <c r="M80" s="33"/>
    </row>
    <row r="81" spans="1:13" ht="63" x14ac:dyDescent="0.25">
      <c r="A81" s="6" t="s">
        <v>181</v>
      </c>
      <c r="B81" s="30" t="s">
        <v>408</v>
      </c>
      <c r="C81" s="7" t="s">
        <v>18</v>
      </c>
      <c r="D81" s="7" t="s">
        <v>14</v>
      </c>
      <c r="E81" s="7" t="s">
        <v>118</v>
      </c>
      <c r="F81" s="7" t="s">
        <v>5</v>
      </c>
      <c r="G81" s="8" t="s">
        <v>233</v>
      </c>
      <c r="H81" s="9">
        <f t="shared" si="34"/>
        <v>25575.4</v>
      </c>
      <c r="I81" s="9">
        <f>SUM(I82:I84)</f>
        <v>24169.100000000002</v>
      </c>
      <c r="J81" s="9">
        <f>SUM(J82:J84)</f>
        <v>0</v>
      </c>
      <c r="K81" s="9">
        <f>SUM(K82:K84)</f>
        <v>1406.3</v>
      </c>
      <c r="L81" s="9">
        <f>SUM(L82:L84)</f>
        <v>0</v>
      </c>
      <c r="M81" s="33"/>
    </row>
    <row r="82" spans="1:13" ht="31.5" x14ac:dyDescent="0.25">
      <c r="A82" s="6" t="s">
        <v>182</v>
      </c>
      <c r="B82" s="30" t="s">
        <v>362</v>
      </c>
      <c r="C82" s="7" t="s">
        <v>18</v>
      </c>
      <c r="D82" s="7" t="s">
        <v>14</v>
      </c>
      <c r="E82" s="7" t="s">
        <v>297</v>
      </c>
      <c r="F82" s="7" t="s">
        <v>56</v>
      </c>
      <c r="G82" s="8" t="s">
        <v>233</v>
      </c>
      <c r="H82" s="9">
        <f t="shared" ref="H82" si="35">I82+K82+L82</f>
        <v>1511</v>
      </c>
      <c r="I82" s="9">
        <v>104.7</v>
      </c>
      <c r="J82" s="9">
        <f t="shared" ref="J82:L82" si="36">J84</f>
        <v>0</v>
      </c>
      <c r="K82" s="9">
        <v>1406.3</v>
      </c>
      <c r="L82" s="9">
        <f t="shared" si="36"/>
        <v>0</v>
      </c>
      <c r="M82" s="33"/>
    </row>
    <row r="83" spans="1:13" ht="47.25" x14ac:dyDescent="0.25">
      <c r="A83" s="6" t="s">
        <v>298</v>
      </c>
      <c r="B83" s="39" t="s">
        <v>363</v>
      </c>
      <c r="C83" s="7" t="s">
        <v>18</v>
      </c>
      <c r="D83" s="7" t="s">
        <v>14</v>
      </c>
      <c r="E83" s="7" t="s">
        <v>296</v>
      </c>
      <c r="F83" s="7" t="s">
        <v>56</v>
      </c>
      <c r="G83" s="8" t="s">
        <v>233</v>
      </c>
      <c r="H83" s="9">
        <f t="shared" si="34"/>
        <v>20454.400000000001</v>
      </c>
      <c r="I83" s="9">
        <v>20454.400000000001</v>
      </c>
      <c r="J83" s="9">
        <v>0</v>
      </c>
      <c r="K83" s="9">
        <v>0</v>
      </c>
      <c r="L83" s="9">
        <v>0</v>
      </c>
      <c r="M83" s="33"/>
    </row>
    <row r="84" spans="1:13" ht="47.25" x14ac:dyDescent="0.25">
      <c r="A84" s="6" t="s">
        <v>431</v>
      </c>
      <c r="B84" s="39" t="s">
        <v>384</v>
      </c>
      <c r="C84" s="7" t="s">
        <v>18</v>
      </c>
      <c r="D84" s="7" t="s">
        <v>14</v>
      </c>
      <c r="E84" s="7" t="s">
        <v>364</v>
      </c>
      <c r="F84" s="7" t="s">
        <v>56</v>
      </c>
      <c r="G84" s="8" t="s">
        <v>233</v>
      </c>
      <c r="H84" s="9">
        <f t="shared" si="34"/>
        <v>3610</v>
      </c>
      <c r="I84" s="9">
        <f>19103.8-16103.8+610</f>
        <v>3610</v>
      </c>
      <c r="J84" s="9">
        <v>0</v>
      </c>
      <c r="K84" s="9">
        <v>0</v>
      </c>
      <c r="L84" s="9">
        <v>0</v>
      </c>
      <c r="M84" s="33"/>
    </row>
    <row r="85" spans="1:13" ht="31.5" x14ac:dyDescent="0.25">
      <c r="A85" s="6" t="s">
        <v>183</v>
      </c>
      <c r="B85" s="26" t="s">
        <v>171</v>
      </c>
      <c r="C85" s="7" t="s">
        <v>18</v>
      </c>
      <c r="D85" s="7" t="s">
        <v>14</v>
      </c>
      <c r="E85" s="7" t="s">
        <v>119</v>
      </c>
      <c r="F85" s="7" t="s">
        <v>5</v>
      </c>
      <c r="G85" s="8" t="s">
        <v>233</v>
      </c>
      <c r="H85" s="9">
        <f t="shared" si="34"/>
        <v>13202.4</v>
      </c>
      <c r="I85" s="9">
        <f>I86</f>
        <v>13202.4</v>
      </c>
      <c r="J85" s="9">
        <f t="shared" ref="J85:L85" si="37">J86</f>
        <v>0</v>
      </c>
      <c r="K85" s="9">
        <f t="shared" si="37"/>
        <v>0</v>
      </c>
      <c r="L85" s="9">
        <f t="shared" si="37"/>
        <v>0</v>
      </c>
      <c r="M85" s="33"/>
    </row>
    <row r="86" spans="1:13" ht="31.5" x14ac:dyDescent="0.25">
      <c r="A86" s="6" t="s">
        <v>184</v>
      </c>
      <c r="B86" s="26" t="s">
        <v>172</v>
      </c>
      <c r="C86" s="7" t="s">
        <v>18</v>
      </c>
      <c r="D86" s="7" t="s">
        <v>14</v>
      </c>
      <c r="E86" s="7" t="s">
        <v>365</v>
      </c>
      <c r="F86" s="7" t="s">
        <v>5</v>
      </c>
      <c r="G86" s="8" t="s">
        <v>233</v>
      </c>
      <c r="H86" s="9">
        <f>I86+K86+L86</f>
        <v>13202.4</v>
      </c>
      <c r="I86" s="9">
        <f>I87+I88+I89</f>
        <v>13202.4</v>
      </c>
      <c r="J86" s="9">
        <f t="shared" ref="J86:L86" si="38">J87+J88+J89</f>
        <v>0</v>
      </c>
      <c r="K86" s="9">
        <f t="shared" si="38"/>
        <v>0</v>
      </c>
      <c r="L86" s="9">
        <f t="shared" si="38"/>
        <v>0</v>
      </c>
      <c r="M86" s="33"/>
    </row>
    <row r="87" spans="1:13" ht="31.5" x14ac:dyDescent="0.25">
      <c r="A87" s="6" t="s">
        <v>185</v>
      </c>
      <c r="B87" s="30" t="s">
        <v>62</v>
      </c>
      <c r="C87" s="7" t="s">
        <v>18</v>
      </c>
      <c r="D87" s="7" t="s">
        <v>14</v>
      </c>
      <c r="E87" s="7" t="s">
        <v>365</v>
      </c>
      <c r="F87" s="7" t="s">
        <v>7</v>
      </c>
      <c r="G87" s="8" t="s">
        <v>233</v>
      </c>
      <c r="H87" s="9">
        <f t="shared" si="34"/>
        <v>1890</v>
      </c>
      <c r="I87" s="9">
        <f>2000-110</f>
        <v>1890</v>
      </c>
      <c r="J87" s="9">
        <v>0</v>
      </c>
      <c r="K87" s="9">
        <v>0</v>
      </c>
      <c r="L87" s="9">
        <v>0</v>
      </c>
      <c r="M87" s="33"/>
    </row>
    <row r="88" spans="1:13" ht="15.75" x14ac:dyDescent="0.25">
      <c r="A88" s="6" t="s">
        <v>186</v>
      </c>
      <c r="B88" s="26" t="s">
        <v>9</v>
      </c>
      <c r="C88" s="7" t="s">
        <v>18</v>
      </c>
      <c r="D88" s="7" t="s">
        <v>14</v>
      </c>
      <c r="E88" s="7" t="s">
        <v>365</v>
      </c>
      <c r="F88" s="7" t="s">
        <v>10</v>
      </c>
      <c r="G88" s="8" t="s">
        <v>233</v>
      </c>
      <c r="H88" s="9">
        <f t="shared" si="34"/>
        <v>10812.4</v>
      </c>
      <c r="I88" s="9">
        <f>4950+5862.4</f>
        <v>10812.4</v>
      </c>
      <c r="J88" s="9">
        <v>0</v>
      </c>
      <c r="K88" s="9">
        <v>0</v>
      </c>
      <c r="L88" s="9">
        <v>0</v>
      </c>
      <c r="M88" s="33"/>
    </row>
    <row r="89" spans="1:13" ht="47.25" x14ac:dyDescent="0.25">
      <c r="A89" s="6" t="s">
        <v>412</v>
      </c>
      <c r="B89" s="26" t="s">
        <v>231</v>
      </c>
      <c r="C89" s="7" t="s">
        <v>18</v>
      </c>
      <c r="D89" s="7" t="s">
        <v>14</v>
      </c>
      <c r="E89" s="7" t="s">
        <v>365</v>
      </c>
      <c r="F89" s="7" t="s">
        <v>295</v>
      </c>
      <c r="G89" s="8" t="s">
        <v>233</v>
      </c>
      <c r="H89" s="9">
        <f t="shared" si="34"/>
        <v>500</v>
      </c>
      <c r="I89" s="9">
        <v>500</v>
      </c>
      <c r="J89" s="9">
        <v>0</v>
      </c>
      <c r="K89" s="9">
        <v>0</v>
      </c>
      <c r="L89" s="9">
        <v>0</v>
      </c>
      <c r="M89" s="33"/>
    </row>
    <row r="90" spans="1:13" ht="31.5" x14ac:dyDescent="0.25">
      <c r="A90" s="6" t="s">
        <v>388</v>
      </c>
      <c r="B90" s="30" t="s">
        <v>366</v>
      </c>
      <c r="C90" s="7" t="s">
        <v>18</v>
      </c>
      <c r="D90" s="7" t="s">
        <v>14</v>
      </c>
      <c r="E90" s="7" t="s">
        <v>391</v>
      </c>
      <c r="F90" s="7" t="s">
        <v>5</v>
      </c>
      <c r="G90" s="8" t="s">
        <v>233</v>
      </c>
      <c r="H90" s="9">
        <f t="shared" ref="H90:H91" si="39">I90+K90+L90</f>
        <v>21926.9</v>
      </c>
      <c r="I90" s="9">
        <f>SUM(I91:I91)</f>
        <v>5569.5</v>
      </c>
      <c r="J90" s="9">
        <f>SUM(J91:J91)</f>
        <v>0</v>
      </c>
      <c r="K90" s="9">
        <f>SUM(K91:K91)</f>
        <v>16357.4</v>
      </c>
      <c r="L90" s="9">
        <f>SUM(L91:L91)</f>
        <v>0</v>
      </c>
      <c r="M90" s="33"/>
    </row>
    <row r="91" spans="1:13" ht="31.5" x14ac:dyDescent="0.25">
      <c r="A91" s="6" t="s">
        <v>432</v>
      </c>
      <c r="B91" s="30" t="s">
        <v>385</v>
      </c>
      <c r="C91" s="7" t="s">
        <v>18</v>
      </c>
      <c r="D91" s="7" t="s">
        <v>14</v>
      </c>
      <c r="E91" s="7" t="s">
        <v>367</v>
      </c>
      <c r="F91" s="7" t="s">
        <v>56</v>
      </c>
      <c r="G91" s="8" t="s">
        <v>233</v>
      </c>
      <c r="H91" s="9">
        <f t="shared" si="39"/>
        <v>21926.9</v>
      </c>
      <c r="I91" s="9">
        <v>5569.5</v>
      </c>
      <c r="J91" s="9">
        <v>0</v>
      </c>
      <c r="K91" s="9">
        <v>16357.4</v>
      </c>
      <c r="L91" s="9">
        <v>0</v>
      </c>
      <c r="M91" s="33"/>
    </row>
    <row r="92" spans="1:13" s="38" customFormat="1" ht="47.25" x14ac:dyDescent="0.25">
      <c r="A92" s="6" t="s">
        <v>392</v>
      </c>
      <c r="B92" s="30" t="s">
        <v>387</v>
      </c>
      <c r="C92" s="7" t="s">
        <v>18</v>
      </c>
      <c r="D92" s="7" t="s">
        <v>14</v>
      </c>
      <c r="E92" s="7" t="s">
        <v>390</v>
      </c>
      <c r="F92" s="7" t="s">
        <v>22</v>
      </c>
      <c r="G92" s="8" t="s">
        <v>233</v>
      </c>
      <c r="H92" s="9">
        <f>I92+J92+K92+L92</f>
        <v>100978.59999999999</v>
      </c>
      <c r="I92" s="9">
        <f>SUM(I93:I93)</f>
        <v>6412.2</v>
      </c>
      <c r="J92" s="9">
        <f>SUM(J93:J93)</f>
        <v>0</v>
      </c>
      <c r="K92" s="9">
        <f>SUM(K93:K93)</f>
        <v>18832.5</v>
      </c>
      <c r="L92" s="9">
        <f>SUM(L93:L93)</f>
        <v>75733.899999999994</v>
      </c>
    </row>
    <row r="93" spans="1:13" s="38" customFormat="1" ht="31.5" x14ac:dyDescent="0.25">
      <c r="A93" s="6" t="s">
        <v>433</v>
      </c>
      <c r="B93" s="30" t="s">
        <v>389</v>
      </c>
      <c r="C93" s="7" t="s">
        <v>18</v>
      </c>
      <c r="D93" s="7" t="s">
        <v>14</v>
      </c>
      <c r="E93" s="7" t="s">
        <v>386</v>
      </c>
      <c r="F93" s="7" t="s">
        <v>22</v>
      </c>
      <c r="G93" s="8" t="s">
        <v>233</v>
      </c>
      <c r="H93" s="9">
        <f t="shared" ref="H93" si="40">I93+K93+L93</f>
        <v>100978.59999999999</v>
      </c>
      <c r="I93" s="9">
        <v>6412.2</v>
      </c>
      <c r="J93" s="9">
        <v>0</v>
      </c>
      <c r="K93" s="9">
        <v>18832.5</v>
      </c>
      <c r="L93" s="9">
        <v>75733.899999999994</v>
      </c>
    </row>
    <row r="94" spans="1:13" s="38" customFormat="1" ht="47.25" x14ac:dyDescent="0.25">
      <c r="A94" s="2" t="s">
        <v>380</v>
      </c>
      <c r="B94" s="58" t="s">
        <v>379</v>
      </c>
      <c r="C94" s="3" t="s">
        <v>100</v>
      </c>
      <c r="D94" s="3" t="s">
        <v>100</v>
      </c>
      <c r="E94" s="3" t="s">
        <v>381</v>
      </c>
      <c r="F94" s="3" t="s">
        <v>5</v>
      </c>
      <c r="G94" s="4" t="s">
        <v>233</v>
      </c>
      <c r="H94" s="5">
        <f>H95+H126</f>
        <v>611186.09999999986</v>
      </c>
      <c r="I94" s="5">
        <f>I95+I126</f>
        <v>410300.39999999991</v>
      </c>
      <c r="J94" s="5">
        <f t="shared" ref="J94:L94" si="41">J95+J126</f>
        <v>0</v>
      </c>
      <c r="K94" s="5">
        <f t="shared" si="41"/>
        <v>200885.69999999998</v>
      </c>
      <c r="L94" s="5">
        <f t="shared" si="41"/>
        <v>0</v>
      </c>
    </row>
    <row r="95" spans="1:13" ht="15.75" x14ac:dyDescent="0.25">
      <c r="A95" s="2" t="s">
        <v>187</v>
      </c>
      <c r="B95" s="29" t="s">
        <v>256</v>
      </c>
      <c r="C95" s="3" t="s">
        <v>100</v>
      </c>
      <c r="D95" s="3" t="s">
        <v>100</v>
      </c>
      <c r="E95" s="3" t="s">
        <v>131</v>
      </c>
      <c r="F95" s="3" t="s">
        <v>5</v>
      </c>
      <c r="G95" s="4" t="s">
        <v>233</v>
      </c>
      <c r="H95" s="5">
        <f t="shared" si="34"/>
        <v>584053.89999999991</v>
      </c>
      <c r="I95" s="11">
        <f>I96+I107+I108+I110+I112</f>
        <v>402683.59999999992</v>
      </c>
      <c r="J95" s="11">
        <f t="shared" ref="J95:L95" si="42">J96+J107+J108+J110+J112</f>
        <v>0</v>
      </c>
      <c r="K95" s="11">
        <f t="shared" si="42"/>
        <v>181370.3</v>
      </c>
      <c r="L95" s="11">
        <f t="shared" si="42"/>
        <v>0</v>
      </c>
      <c r="M95" s="34"/>
    </row>
    <row r="96" spans="1:13" ht="47.25" x14ac:dyDescent="0.25">
      <c r="A96" s="6" t="s">
        <v>188</v>
      </c>
      <c r="B96" s="26" t="s">
        <v>132</v>
      </c>
      <c r="C96" s="7" t="s">
        <v>18</v>
      </c>
      <c r="D96" s="7" t="s">
        <v>25</v>
      </c>
      <c r="E96" s="13" t="s">
        <v>133</v>
      </c>
      <c r="F96" s="7" t="s">
        <v>5</v>
      </c>
      <c r="G96" s="8" t="s">
        <v>233</v>
      </c>
      <c r="H96" s="9">
        <f>I96+K96+L96</f>
        <v>270668.40000000002</v>
      </c>
      <c r="I96" s="9">
        <f>I97+I98+I99+I100+I101+I106</f>
        <v>265056</v>
      </c>
      <c r="J96" s="9">
        <f t="shared" ref="J96:L96" si="43">J97+J98+J99+J100+J101+J106</f>
        <v>0</v>
      </c>
      <c r="K96" s="9">
        <f t="shared" si="43"/>
        <v>5612.4</v>
      </c>
      <c r="L96" s="9">
        <f t="shared" si="43"/>
        <v>0</v>
      </c>
      <c r="M96" s="33"/>
    </row>
    <row r="97" spans="1:13" ht="78.75" x14ac:dyDescent="0.25">
      <c r="A97" s="6" t="s">
        <v>299</v>
      </c>
      <c r="B97" s="26" t="s">
        <v>434</v>
      </c>
      <c r="C97" s="7" t="s">
        <v>18</v>
      </c>
      <c r="D97" s="7" t="s">
        <v>25</v>
      </c>
      <c r="E97" s="13" t="s">
        <v>352</v>
      </c>
      <c r="F97" s="7" t="s">
        <v>31</v>
      </c>
      <c r="G97" s="8" t="s">
        <v>233</v>
      </c>
      <c r="H97" s="9">
        <f t="shared" si="34"/>
        <v>19000</v>
      </c>
      <c r="I97" s="9">
        <v>19000</v>
      </c>
      <c r="J97" s="9">
        <v>0</v>
      </c>
      <c r="K97" s="9">
        <v>0</v>
      </c>
      <c r="L97" s="9">
        <v>0</v>
      </c>
      <c r="M97" s="33"/>
    </row>
    <row r="98" spans="1:13" ht="47.25" x14ac:dyDescent="0.25">
      <c r="A98" s="6" t="s">
        <v>240</v>
      </c>
      <c r="B98" s="30" t="s">
        <v>300</v>
      </c>
      <c r="C98" s="7" t="s">
        <v>18</v>
      </c>
      <c r="D98" s="7" t="s">
        <v>25</v>
      </c>
      <c r="E98" s="13" t="s">
        <v>301</v>
      </c>
      <c r="F98" s="7" t="s">
        <v>7</v>
      </c>
      <c r="G98" s="8" t="s">
        <v>233</v>
      </c>
      <c r="H98" s="9">
        <f t="shared" si="34"/>
        <v>2990</v>
      </c>
      <c r="I98" s="9">
        <v>0</v>
      </c>
      <c r="J98" s="9">
        <v>0</v>
      </c>
      <c r="K98" s="9">
        <f>1000+1000+400+500+150+70-130</f>
        <v>2990</v>
      </c>
      <c r="L98" s="9">
        <v>0</v>
      </c>
      <c r="M98" s="33"/>
    </row>
    <row r="99" spans="1:13" ht="15.75" x14ac:dyDescent="0.25">
      <c r="A99" s="6" t="s">
        <v>372</v>
      </c>
      <c r="B99" s="30" t="s">
        <v>371</v>
      </c>
      <c r="C99" s="7" t="s">
        <v>18</v>
      </c>
      <c r="D99" s="7" t="s">
        <v>25</v>
      </c>
      <c r="E99" s="13" t="s">
        <v>301</v>
      </c>
      <c r="F99" s="7" t="s">
        <v>11</v>
      </c>
      <c r="G99" s="8" t="s">
        <v>233</v>
      </c>
      <c r="H99" s="9">
        <f>I99+J99+K99+L99</f>
        <v>130</v>
      </c>
      <c r="I99" s="9">
        <v>0</v>
      </c>
      <c r="J99" s="9">
        <v>0</v>
      </c>
      <c r="K99" s="9">
        <v>130</v>
      </c>
      <c r="L99" s="9">
        <v>0</v>
      </c>
      <c r="M99" s="33"/>
    </row>
    <row r="100" spans="1:13" ht="63" x14ac:dyDescent="0.25">
      <c r="A100" s="6" t="s">
        <v>351</v>
      </c>
      <c r="B100" s="26" t="s">
        <v>241</v>
      </c>
      <c r="C100" s="7" t="s">
        <v>18</v>
      </c>
      <c r="D100" s="7" t="s">
        <v>25</v>
      </c>
      <c r="E100" s="13" t="s">
        <v>242</v>
      </c>
      <c r="F100" s="7" t="s">
        <v>31</v>
      </c>
      <c r="G100" s="8" t="s">
        <v>233</v>
      </c>
      <c r="H100" s="9">
        <f t="shared" si="34"/>
        <v>1048</v>
      </c>
      <c r="I100" s="9">
        <f>48+1000</f>
        <v>1048</v>
      </c>
      <c r="J100" s="9">
        <f>J101</f>
        <v>0</v>
      </c>
      <c r="K100" s="9">
        <f t="shared" ref="K100:L100" si="44">K101</f>
        <v>0</v>
      </c>
      <c r="L100" s="9">
        <f t="shared" si="44"/>
        <v>0</v>
      </c>
      <c r="M100" s="33"/>
    </row>
    <row r="101" spans="1:13" ht="47.25" x14ac:dyDescent="0.25">
      <c r="A101" s="6" t="s">
        <v>373</v>
      </c>
      <c r="B101" s="26" t="s">
        <v>134</v>
      </c>
      <c r="C101" s="7" t="s">
        <v>18</v>
      </c>
      <c r="D101" s="7" t="s">
        <v>25</v>
      </c>
      <c r="E101" s="13" t="s">
        <v>135</v>
      </c>
      <c r="F101" s="7" t="s">
        <v>5</v>
      </c>
      <c r="G101" s="8" t="s">
        <v>233</v>
      </c>
      <c r="H101" s="9">
        <f t="shared" si="34"/>
        <v>244876.79999999999</v>
      </c>
      <c r="I101" s="9">
        <f>SUM(I102:I105)</f>
        <v>244876.79999999999</v>
      </c>
      <c r="J101" s="9">
        <f t="shared" ref="J101:L101" si="45">SUM(J102:J105)</f>
        <v>0</v>
      </c>
      <c r="K101" s="9">
        <f t="shared" si="45"/>
        <v>0</v>
      </c>
      <c r="L101" s="9">
        <f t="shared" si="45"/>
        <v>0</v>
      </c>
      <c r="M101" s="33"/>
    </row>
    <row r="102" spans="1:13" ht="31.5" x14ac:dyDescent="0.25">
      <c r="A102" s="6" t="s">
        <v>336</v>
      </c>
      <c r="B102" s="26" t="s">
        <v>62</v>
      </c>
      <c r="C102" s="7" t="s">
        <v>18</v>
      </c>
      <c r="D102" s="7" t="s">
        <v>25</v>
      </c>
      <c r="E102" s="13" t="s">
        <v>135</v>
      </c>
      <c r="F102" s="7" t="s">
        <v>7</v>
      </c>
      <c r="G102" s="8" t="s">
        <v>233</v>
      </c>
      <c r="H102" s="9">
        <f t="shared" si="34"/>
        <v>73532.5</v>
      </c>
      <c r="I102" s="9">
        <f>71532.5+2000</f>
        <v>73532.5</v>
      </c>
      <c r="J102" s="9">
        <v>0</v>
      </c>
      <c r="K102" s="9">
        <v>0</v>
      </c>
      <c r="L102" s="9">
        <v>0</v>
      </c>
      <c r="M102" s="33"/>
    </row>
    <row r="103" spans="1:13" ht="31.5" x14ac:dyDescent="0.25">
      <c r="A103" s="6" t="s">
        <v>342</v>
      </c>
      <c r="B103" s="26" t="s">
        <v>8</v>
      </c>
      <c r="C103" s="7" t="s">
        <v>18</v>
      </c>
      <c r="D103" s="7" t="s">
        <v>25</v>
      </c>
      <c r="E103" s="13" t="s">
        <v>135</v>
      </c>
      <c r="F103" s="7" t="s">
        <v>10</v>
      </c>
      <c r="G103" s="8" t="s">
        <v>233</v>
      </c>
      <c r="H103" s="9">
        <f t="shared" si="34"/>
        <v>170733.4</v>
      </c>
      <c r="I103" s="9">
        <f>117619.4+32750+6125+9395+3709+1135</f>
        <v>170733.4</v>
      </c>
      <c r="J103" s="9">
        <v>0</v>
      </c>
      <c r="K103" s="9">
        <v>0</v>
      </c>
      <c r="L103" s="9">
        <v>0</v>
      </c>
      <c r="M103" s="33"/>
    </row>
    <row r="104" spans="1:13" ht="47.25" x14ac:dyDescent="0.25">
      <c r="A104" s="6" t="s">
        <v>435</v>
      </c>
      <c r="B104" s="26" t="s">
        <v>231</v>
      </c>
      <c r="C104" s="7" t="s">
        <v>18</v>
      </c>
      <c r="D104" s="7" t="s">
        <v>25</v>
      </c>
      <c r="E104" s="13" t="s">
        <v>135</v>
      </c>
      <c r="F104" s="7" t="s">
        <v>295</v>
      </c>
      <c r="G104" s="8" t="s">
        <v>233</v>
      </c>
      <c r="H104" s="9">
        <f t="shared" ref="H104" si="46">I104+K104+L104</f>
        <v>293.60000000000002</v>
      </c>
      <c r="I104" s="9">
        <f>182.7+110.9</f>
        <v>293.60000000000002</v>
      </c>
      <c r="J104" s="9">
        <v>0</v>
      </c>
      <c r="K104" s="9">
        <v>0</v>
      </c>
      <c r="L104" s="9">
        <v>0</v>
      </c>
      <c r="M104" s="33"/>
    </row>
    <row r="105" spans="1:13" ht="47.25" x14ac:dyDescent="0.25">
      <c r="A105" s="6" t="s">
        <v>436</v>
      </c>
      <c r="B105" s="26" t="s">
        <v>231</v>
      </c>
      <c r="C105" s="7" t="s">
        <v>18</v>
      </c>
      <c r="D105" s="7" t="s">
        <v>25</v>
      </c>
      <c r="E105" s="13" t="s">
        <v>135</v>
      </c>
      <c r="F105" s="7" t="s">
        <v>232</v>
      </c>
      <c r="G105" s="8" t="s">
        <v>233</v>
      </c>
      <c r="H105" s="9">
        <f t="shared" si="34"/>
        <v>317.3</v>
      </c>
      <c r="I105" s="9">
        <v>317.3</v>
      </c>
      <c r="J105" s="9">
        <v>0</v>
      </c>
      <c r="K105" s="9">
        <v>0</v>
      </c>
      <c r="L105" s="9">
        <v>0</v>
      </c>
      <c r="M105" s="33"/>
    </row>
    <row r="106" spans="1:13" ht="78.75" x14ac:dyDescent="0.25">
      <c r="A106" s="6" t="s">
        <v>437</v>
      </c>
      <c r="B106" s="26" t="s">
        <v>405</v>
      </c>
      <c r="C106" s="7"/>
      <c r="D106" s="7"/>
      <c r="E106" s="13" t="s">
        <v>404</v>
      </c>
      <c r="F106" s="7" t="s">
        <v>11</v>
      </c>
      <c r="G106" s="8" t="s">
        <v>233</v>
      </c>
      <c r="H106" s="9">
        <f t="shared" si="34"/>
        <v>2623.6</v>
      </c>
      <c r="I106" s="9">
        <v>131.19999999999999</v>
      </c>
      <c r="J106" s="9">
        <v>0</v>
      </c>
      <c r="K106" s="9">
        <v>2492.4</v>
      </c>
      <c r="L106" s="9">
        <v>0</v>
      </c>
      <c r="M106" s="33"/>
    </row>
    <row r="107" spans="1:13" ht="78.75" x14ac:dyDescent="0.25">
      <c r="A107" s="6" t="s">
        <v>332</v>
      </c>
      <c r="B107" s="26" t="s">
        <v>271</v>
      </c>
      <c r="C107" s="7" t="s">
        <v>18</v>
      </c>
      <c r="D107" s="7" t="s">
        <v>25</v>
      </c>
      <c r="E107" s="13" t="s">
        <v>136</v>
      </c>
      <c r="F107" s="7" t="s">
        <v>31</v>
      </c>
      <c r="G107" s="8" t="s">
        <v>233</v>
      </c>
      <c r="H107" s="9">
        <f t="shared" si="34"/>
        <v>16792.099999999999</v>
      </c>
      <c r="I107" s="9">
        <f>14992.1+1800</f>
        <v>16792.099999999999</v>
      </c>
      <c r="J107" s="9">
        <v>0</v>
      </c>
      <c r="K107" s="9">
        <v>0</v>
      </c>
      <c r="L107" s="9">
        <v>0</v>
      </c>
      <c r="M107" s="33"/>
    </row>
    <row r="108" spans="1:13" ht="31.5" x14ac:dyDescent="0.25">
      <c r="A108" s="6" t="s">
        <v>192</v>
      </c>
      <c r="B108" s="26" t="s">
        <v>243</v>
      </c>
      <c r="C108" s="7" t="s">
        <v>18</v>
      </c>
      <c r="D108" s="7" t="s">
        <v>25</v>
      </c>
      <c r="E108" s="13" t="s">
        <v>247</v>
      </c>
      <c r="F108" s="7" t="s">
        <v>5</v>
      </c>
      <c r="G108" s="8" t="s">
        <v>233</v>
      </c>
      <c r="H108" s="9">
        <f t="shared" si="34"/>
        <v>800</v>
      </c>
      <c r="I108" s="9">
        <f>I109</f>
        <v>800</v>
      </c>
      <c r="J108" s="9">
        <f t="shared" ref="J108:L108" si="47">J109</f>
        <v>0</v>
      </c>
      <c r="K108" s="9">
        <f t="shared" si="47"/>
        <v>0</v>
      </c>
      <c r="L108" s="9">
        <f t="shared" si="47"/>
        <v>0</v>
      </c>
      <c r="M108" s="33"/>
    </row>
    <row r="109" spans="1:13" ht="15.75" x14ac:dyDescent="0.25">
      <c r="A109" s="6" t="s">
        <v>333</v>
      </c>
      <c r="B109" s="26" t="s">
        <v>248</v>
      </c>
      <c r="C109" s="7" t="s">
        <v>18</v>
      </c>
      <c r="D109" s="7" t="s">
        <v>25</v>
      </c>
      <c r="E109" s="13" t="s">
        <v>321</v>
      </c>
      <c r="F109" s="7" t="s">
        <v>7</v>
      </c>
      <c r="G109" s="8" t="s">
        <v>233</v>
      </c>
      <c r="H109" s="9">
        <f t="shared" si="34"/>
        <v>800</v>
      </c>
      <c r="I109" s="9">
        <f>400+400</f>
        <v>800</v>
      </c>
      <c r="J109" s="9">
        <v>0</v>
      </c>
      <c r="K109" s="9">
        <v>0</v>
      </c>
      <c r="L109" s="9">
        <v>0</v>
      </c>
      <c r="M109" s="33"/>
    </row>
    <row r="110" spans="1:13" ht="31.5" x14ac:dyDescent="0.25">
      <c r="A110" s="6" t="s">
        <v>334</v>
      </c>
      <c r="B110" s="30" t="s">
        <v>318</v>
      </c>
      <c r="C110" s="7" t="s">
        <v>27</v>
      </c>
      <c r="D110" s="7" t="s">
        <v>32</v>
      </c>
      <c r="E110" s="7" t="s">
        <v>319</v>
      </c>
      <c r="F110" s="7" t="s">
        <v>31</v>
      </c>
      <c r="G110" s="8" t="s">
        <v>233</v>
      </c>
      <c r="H110" s="9">
        <f t="shared" si="34"/>
        <v>17476.599999999999</v>
      </c>
      <c r="I110" s="9">
        <f>I111</f>
        <v>17476.599999999999</v>
      </c>
      <c r="J110" s="9">
        <f t="shared" ref="J110:L110" si="48">J111</f>
        <v>0</v>
      </c>
      <c r="K110" s="9">
        <f t="shared" si="48"/>
        <v>0</v>
      </c>
      <c r="L110" s="9">
        <f t="shared" si="48"/>
        <v>0</v>
      </c>
      <c r="M110" s="33"/>
    </row>
    <row r="111" spans="1:13" ht="78.75" x14ac:dyDescent="0.25">
      <c r="A111" s="6" t="s">
        <v>331</v>
      </c>
      <c r="B111" s="30" t="s">
        <v>313</v>
      </c>
      <c r="C111" s="7" t="s">
        <v>27</v>
      </c>
      <c r="D111" s="7" t="s">
        <v>32</v>
      </c>
      <c r="E111" s="7" t="s">
        <v>317</v>
      </c>
      <c r="F111" s="7" t="s">
        <v>31</v>
      </c>
      <c r="G111" s="8" t="s">
        <v>233</v>
      </c>
      <c r="H111" s="9">
        <f t="shared" si="34"/>
        <v>17476.599999999999</v>
      </c>
      <c r="I111" s="9">
        <f>14243.8-1467.2+2700+2000</f>
        <v>17476.599999999999</v>
      </c>
      <c r="J111" s="9">
        <v>0</v>
      </c>
      <c r="K111" s="9">
        <v>0</v>
      </c>
      <c r="L111" s="9">
        <v>0</v>
      </c>
      <c r="M111" s="33"/>
    </row>
    <row r="112" spans="1:13" ht="31.5" x14ac:dyDescent="0.25">
      <c r="A112" s="6" t="s">
        <v>335</v>
      </c>
      <c r="B112" s="26" t="s">
        <v>303</v>
      </c>
      <c r="C112" s="7" t="s">
        <v>18</v>
      </c>
      <c r="D112" s="7" t="s">
        <v>25</v>
      </c>
      <c r="E112" s="13" t="s">
        <v>304</v>
      </c>
      <c r="F112" s="7" t="s">
        <v>5</v>
      </c>
      <c r="G112" s="8" t="s">
        <v>233</v>
      </c>
      <c r="H112" s="9">
        <f t="shared" si="34"/>
        <v>278316.79999999999</v>
      </c>
      <c r="I112" s="9">
        <f>SUM(I113:I125)</f>
        <v>102558.89999999998</v>
      </c>
      <c r="J112" s="9">
        <f>SUM(J113:J125)</f>
        <v>0</v>
      </c>
      <c r="K112" s="9">
        <f>SUM(K113:K125)</f>
        <v>175757.9</v>
      </c>
      <c r="L112" s="9">
        <f>SUM(L113:L125)</f>
        <v>0</v>
      </c>
      <c r="M112" s="33"/>
    </row>
    <row r="113" spans="1:13" ht="63" x14ac:dyDescent="0.25">
      <c r="A113" s="6" t="s">
        <v>438</v>
      </c>
      <c r="B113" s="30" t="s">
        <v>302</v>
      </c>
      <c r="C113" s="7" t="s">
        <v>18</v>
      </c>
      <c r="D113" s="7" t="s">
        <v>25</v>
      </c>
      <c r="E113" s="13" t="s">
        <v>320</v>
      </c>
      <c r="F113" s="7" t="s">
        <v>7</v>
      </c>
      <c r="G113" s="8" t="s">
        <v>233</v>
      </c>
      <c r="H113" s="9">
        <f t="shared" ref="H113" si="49">I113+K113+L113</f>
        <v>3196.5</v>
      </c>
      <c r="I113" s="9">
        <v>3196.5</v>
      </c>
      <c r="J113" s="9">
        <v>0</v>
      </c>
      <c r="K113" s="9">
        <v>0</v>
      </c>
      <c r="L113" s="9">
        <v>0</v>
      </c>
      <c r="M113" s="33"/>
    </row>
    <row r="114" spans="1:13" ht="110.25" x14ac:dyDescent="0.25">
      <c r="A114" s="6" t="s">
        <v>439</v>
      </c>
      <c r="B114" s="30" t="s">
        <v>344</v>
      </c>
      <c r="C114" s="7" t="s">
        <v>18</v>
      </c>
      <c r="D114" s="7" t="s">
        <v>25</v>
      </c>
      <c r="E114" s="13" t="s">
        <v>320</v>
      </c>
      <c r="F114" s="7" t="s">
        <v>31</v>
      </c>
      <c r="G114" s="8" t="s">
        <v>233</v>
      </c>
      <c r="H114" s="9">
        <f t="shared" si="34"/>
        <v>49716.5</v>
      </c>
      <c r="I114" s="9">
        <v>49716.5</v>
      </c>
      <c r="J114" s="9">
        <v>0</v>
      </c>
      <c r="K114" s="9">
        <v>0</v>
      </c>
      <c r="L114" s="9">
        <v>0</v>
      </c>
      <c r="M114" s="33"/>
    </row>
    <row r="115" spans="1:13" ht="31.5" x14ac:dyDescent="0.25">
      <c r="A115" s="6" t="s">
        <v>337</v>
      </c>
      <c r="B115" s="31" t="s">
        <v>308</v>
      </c>
      <c r="C115" s="7" t="s">
        <v>18</v>
      </c>
      <c r="D115" s="7" t="s">
        <v>25</v>
      </c>
      <c r="E115" s="7" t="s">
        <v>375</v>
      </c>
      <c r="F115" s="7" t="s">
        <v>11</v>
      </c>
      <c r="G115" s="8" t="s">
        <v>233</v>
      </c>
      <c r="H115" s="9">
        <f t="shared" si="34"/>
        <v>19347.2</v>
      </c>
      <c r="I115" s="9">
        <f>10000-326.4</f>
        <v>9673.6</v>
      </c>
      <c r="J115" s="9">
        <v>0</v>
      </c>
      <c r="K115" s="9">
        <f>10000-326.4</f>
        <v>9673.6</v>
      </c>
      <c r="L115" s="9">
        <v>0</v>
      </c>
      <c r="M115" s="33"/>
    </row>
    <row r="116" spans="1:13" ht="47.25" x14ac:dyDescent="0.25">
      <c r="A116" s="6" t="s">
        <v>440</v>
      </c>
      <c r="B116" s="30" t="s">
        <v>355</v>
      </c>
      <c r="C116" s="7" t="s">
        <v>18</v>
      </c>
      <c r="D116" s="7" t="s">
        <v>25</v>
      </c>
      <c r="E116" s="13" t="s">
        <v>402</v>
      </c>
      <c r="F116" s="57" t="s">
        <v>7</v>
      </c>
      <c r="G116" s="8" t="s">
        <v>233</v>
      </c>
      <c r="H116" s="9">
        <f t="shared" ref="H116" si="50">I116+K116+L116</f>
        <v>210.60000000000002</v>
      </c>
      <c r="I116" s="9">
        <v>33.700000000000003</v>
      </c>
      <c r="J116" s="9">
        <v>0</v>
      </c>
      <c r="K116" s="9">
        <v>176.9</v>
      </c>
      <c r="L116" s="9">
        <v>0</v>
      </c>
      <c r="M116" s="33"/>
    </row>
    <row r="117" spans="1:13" ht="15.75" x14ac:dyDescent="0.25">
      <c r="A117" s="6" t="s">
        <v>338</v>
      </c>
      <c r="B117" s="26" t="s">
        <v>346</v>
      </c>
      <c r="C117" s="7" t="s">
        <v>27</v>
      </c>
      <c r="D117" s="7" t="s">
        <v>32</v>
      </c>
      <c r="E117" s="13" t="s">
        <v>401</v>
      </c>
      <c r="F117" s="7" t="s">
        <v>7</v>
      </c>
      <c r="G117" s="8" t="s">
        <v>233</v>
      </c>
      <c r="H117" s="9">
        <f t="shared" si="34"/>
        <v>23300</v>
      </c>
      <c r="I117" s="9">
        <f>3182.7+3182.6-447.1</f>
        <v>5918.1999999999989</v>
      </c>
      <c r="J117" s="9">
        <v>0</v>
      </c>
      <c r="K117" s="9">
        <f>5595+13099.8-1313</f>
        <v>17381.8</v>
      </c>
      <c r="L117" s="9">
        <v>0</v>
      </c>
      <c r="M117" s="33"/>
    </row>
    <row r="118" spans="1:13" ht="15.75" x14ac:dyDescent="0.25">
      <c r="A118" s="6" t="s">
        <v>339</v>
      </c>
      <c r="B118" s="30" t="s">
        <v>347</v>
      </c>
      <c r="C118" s="7" t="s">
        <v>18</v>
      </c>
      <c r="D118" s="7" t="s">
        <v>25</v>
      </c>
      <c r="E118" s="13" t="s">
        <v>400</v>
      </c>
      <c r="F118" s="7" t="s">
        <v>7</v>
      </c>
      <c r="G118" s="8" t="s">
        <v>233</v>
      </c>
      <c r="H118" s="9">
        <f t="shared" ref="H118:H123" si="51">I118+K118+L118</f>
        <v>32175.8</v>
      </c>
      <c r="I118" s="9">
        <f>325-3.2</f>
        <v>321.8</v>
      </c>
      <c r="J118" s="9">
        <v>0</v>
      </c>
      <c r="K118" s="9">
        <f>32175-321</f>
        <v>31854</v>
      </c>
      <c r="L118" s="9">
        <v>0</v>
      </c>
      <c r="M118" s="33"/>
    </row>
    <row r="119" spans="1:13" ht="31.5" x14ac:dyDescent="0.25">
      <c r="A119" s="6" t="s">
        <v>340</v>
      </c>
      <c r="B119" s="30" t="s">
        <v>378</v>
      </c>
      <c r="C119" s="7" t="s">
        <v>18</v>
      </c>
      <c r="D119" s="7" t="s">
        <v>25</v>
      </c>
      <c r="E119" s="13" t="s">
        <v>395</v>
      </c>
      <c r="F119" s="7" t="s">
        <v>11</v>
      </c>
      <c r="G119" s="8" t="s">
        <v>233</v>
      </c>
      <c r="H119" s="9">
        <f t="shared" si="51"/>
        <v>19305.5</v>
      </c>
      <c r="I119" s="9">
        <f>195-1.5</f>
        <v>193.5</v>
      </c>
      <c r="J119" s="9">
        <v>0</v>
      </c>
      <c r="K119" s="9">
        <f>19305-193</f>
        <v>19112</v>
      </c>
      <c r="L119" s="9">
        <v>0</v>
      </c>
      <c r="M119" s="33"/>
    </row>
    <row r="120" spans="1:13" ht="47.25" x14ac:dyDescent="0.25">
      <c r="A120" s="6" t="s">
        <v>441</v>
      </c>
      <c r="B120" s="30" t="s">
        <v>356</v>
      </c>
      <c r="C120" s="7" t="s">
        <v>18</v>
      </c>
      <c r="D120" s="7" t="s">
        <v>25</v>
      </c>
      <c r="E120" s="13" t="s">
        <v>396</v>
      </c>
      <c r="F120" s="7" t="s">
        <v>7</v>
      </c>
      <c r="G120" s="8" t="s">
        <v>233</v>
      </c>
      <c r="H120" s="9">
        <f t="shared" si="51"/>
        <v>37319.399999999994</v>
      </c>
      <c r="I120" s="9">
        <f>10580.8-1101.7</f>
        <v>9479.0999999999985</v>
      </c>
      <c r="J120" s="9"/>
      <c r="K120" s="9">
        <f>31075.7-3235.4</f>
        <v>27840.3</v>
      </c>
      <c r="L120" s="9"/>
      <c r="M120" s="33"/>
    </row>
    <row r="121" spans="1:13" ht="47.25" x14ac:dyDescent="0.25">
      <c r="A121" s="6" t="s">
        <v>341</v>
      </c>
      <c r="B121" s="30" t="s">
        <v>357</v>
      </c>
      <c r="C121" s="7" t="s">
        <v>18</v>
      </c>
      <c r="D121" s="7" t="s">
        <v>25</v>
      </c>
      <c r="E121" s="13" t="s">
        <v>397</v>
      </c>
      <c r="F121" s="7" t="s">
        <v>7</v>
      </c>
      <c r="G121" s="8" t="s">
        <v>233</v>
      </c>
      <c r="H121" s="9">
        <f t="shared" ref="H121" si="52">I121+K121+L121</f>
        <v>8915.4</v>
      </c>
      <c r="I121" s="9">
        <f>2690-425.5</f>
        <v>2264.5</v>
      </c>
      <c r="J121" s="9">
        <v>0</v>
      </c>
      <c r="K121" s="9">
        <f>7900.4-1249.5</f>
        <v>6650.9</v>
      </c>
      <c r="L121" s="9">
        <v>0</v>
      </c>
      <c r="M121" s="33"/>
    </row>
    <row r="122" spans="1:13" ht="47.25" x14ac:dyDescent="0.25">
      <c r="A122" s="6" t="s">
        <v>343</v>
      </c>
      <c r="B122" s="30" t="s">
        <v>357</v>
      </c>
      <c r="C122" s="7" t="s">
        <v>18</v>
      </c>
      <c r="D122" s="7" t="s">
        <v>25</v>
      </c>
      <c r="E122" s="13" t="s">
        <v>394</v>
      </c>
      <c r="F122" s="7" t="s">
        <v>7</v>
      </c>
      <c r="G122" s="8" t="s">
        <v>233</v>
      </c>
      <c r="H122" s="9">
        <f t="shared" ref="H122" si="53">I122+K122+L122</f>
        <v>50.7</v>
      </c>
      <c r="I122" s="9">
        <f>77.7-27</f>
        <v>50.7</v>
      </c>
      <c r="J122" s="9">
        <v>0</v>
      </c>
      <c r="K122" s="9">
        <v>0</v>
      </c>
      <c r="L122" s="9">
        <v>0</v>
      </c>
      <c r="M122" s="33"/>
    </row>
    <row r="123" spans="1:13" ht="47.25" x14ac:dyDescent="0.25">
      <c r="A123" s="6" t="s">
        <v>403</v>
      </c>
      <c r="B123" s="30" t="s">
        <v>357</v>
      </c>
      <c r="C123" s="7" t="s">
        <v>27</v>
      </c>
      <c r="D123" s="7" t="s">
        <v>32</v>
      </c>
      <c r="E123" s="13" t="s">
        <v>397</v>
      </c>
      <c r="F123" s="7" t="s">
        <v>7</v>
      </c>
      <c r="G123" s="8" t="s">
        <v>233</v>
      </c>
      <c r="H123" s="9">
        <f t="shared" si="51"/>
        <v>48229.8</v>
      </c>
      <c r="I123" s="9">
        <f>14261.3-2010.9</f>
        <v>12250.4</v>
      </c>
      <c r="J123" s="9">
        <v>0</v>
      </c>
      <c r="K123" s="9">
        <f>41885.4-5906</f>
        <v>35979.4</v>
      </c>
      <c r="L123" s="9">
        <v>0</v>
      </c>
      <c r="M123" s="33"/>
    </row>
    <row r="124" spans="1:13" ht="63" x14ac:dyDescent="0.25">
      <c r="A124" s="6" t="s">
        <v>353</v>
      </c>
      <c r="B124" s="30" t="s">
        <v>409</v>
      </c>
      <c r="C124" s="7" t="s">
        <v>27</v>
      </c>
      <c r="D124" s="7" t="s">
        <v>32</v>
      </c>
      <c r="E124" s="13" t="s">
        <v>394</v>
      </c>
      <c r="F124" s="7" t="s">
        <v>7</v>
      </c>
      <c r="G124" s="8" t="s">
        <v>233</v>
      </c>
      <c r="H124" s="9">
        <f>I124</f>
        <v>236.99999999999997</v>
      </c>
      <c r="I124" s="9">
        <f>365.9-128.9</f>
        <v>236.99999999999997</v>
      </c>
      <c r="J124" s="9">
        <v>0</v>
      </c>
      <c r="K124" s="9">
        <v>0</v>
      </c>
      <c r="L124" s="9">
        <v>0</v>
      </c>
      <c r="M124" s="33"/>
    </row>
    <row r="125" spans="1:13" ht="78.75" x14ac:dyDescent="0.25">
      <c r="A125" s="6" t="s">
        <v>354</v>
      </c>
      <c r="B125" s="30" t="s">
        <v>305</v>
      </c>
      <c r="C125" s="7" t="s">
        <v>27</v>
      </c>
      <c r="D125" s="8" t="s">
        <v>32</v>
      </c>
      <c r="E125" s="7" t="s">
        <v>398</v>
      </c>
      <c r="F125" s="7" t="s">
        <v>31</v>
      </c>
      <c r="G125" s="8" t="s">
        <v>233</v>
      </c>
      <c r="H125" s="9">
        <f>I125+K125+L125</f>
        <v>36312.400000000001</v>
      </c>
      <c r="I125" s="9">
        <v>9223.4</v>
      </c>
      <c r="J125" s="9">
        <v>0</v>
      </c>
      <c r="K125" s="9">
        <v>27089</v>
      </c>
      <c r="L125" s="9">
        <v>0</v>
      </c>
      <c r="M125" s="33"/>
    </row>
    <row r="126" spans="1:13" ht="47.25" x14ac:dyDescent="0.25">
      <c r="A126" s="6" t="s">
        <v>189</v>
      </c>
      <c r="B126" s="28" t="s">
        <v>244</v>
      </c>
      <c r="C126" s="7" t="s">
        <v>18</v>
      </c>
      <c r="D126" s="7" t="s">
        <v>14</v>
      </c>
      <c r="E126" s="7" t="s">
        <v>137</v>
      </c>
      <c r="F126" s="7" t="s">
        <v>5</v>
      </c>
      <c r="G126" s="8" t="s">
        <v>233</v>
      </c>
      <c r="H126" s="9">
        <f t="shared" ref="H126:H145" si="54">I126+K126+L126</f>
        <v>27132.2</v>
      </c>
      <c r="I126" s="9">
        <f>I127</f>
        <v>7616.8</v>
      </c>
      <c r="J126" s="9">
        <f>J127</f>
        <v>0</v>
      </c>
      <c r="K126" s="9">
        <f t="shared" ref="K126:L126" si="55">K127</f>
        <v>19515.400000000001</v>
      </c>
      <c r="L126" s="9">
        <f t="shared" si="55"/>
        <v>0</v>
      </c>
      <c r="M126" s="33"/>
    </row>
    <row r="127" spans="1:13" ht="31.5" x14ac:dyDescent="0.25">
      <c r="A127" s="6" t="s">
        <v>190</v>
      </c>
      <c r="B127" s="30" t="s">
        <v>260</v>
      </c>
      <c r="C127" s="7" t="s">
        <v>18</v>
      </c>
      <c r="D127" s="7" t="s">
        <v>14</v>
      </c>
      <c r="E127" s="7" t="s">
        <v>138</v>
      </c>
      <c r="F127" s="7" t="s">
        <v>5</v>
      </c>
      <c r="G127" s="8" t="s">
        <v>233</v>
      </c>
      <c r="H127" s="9">
        <f t="shared" si="54"/>
        <v>27132.2</v>
      </c>
      <c r="I127" s="9">
        <f>SUM(I128:I129)</f>
        <v>7616.8</v>
      </c>
      <c r="J127" s="9">
        <f>SUM(J128:J129)</f>
        <v>0</v>
      </c>
      <c r="K127" s="9">
        <f>SUM(K128:K129)</f>
        <v>19515.400000000001</v>
      </c>
      <c r="L127" s="9">
        <f>SUM(L128:L129)</f>
        <v>0</v>
      </c>
      <c r="M127" s="33"/>
    </row>
    <row r="128" spans="1:13" ht="94.5" x14ac:dyDescent="0.25">
      <c r="A128" s="6" t="s">
        <v>191</v>
      </c>
      <c r="B128" s="26" t="s">
        <v>414</v>
      </c>
      <c r="C128" s="7" t="s">
        <v>18</v>
      </c>
      <c r="D128" s="7" t="s">
        <v>14</v>
      </c>
      <c r="E128" s="7" t="s">
        <v>413</v>
      </c>
      <c r="F128" s="7" t="s">
        <v>30</v>
      </c>
      <c r="G128" s="8" t="s">
        <v>233</v>
      </c>
      <c r="H128" s="9">
        <f t="shared" si="54"/>
        <v>824.1</v>
      </c>
      <c r="I128" s="9">
        <v>824.1</v>
      </c>
      <c r="J128" s="9">
        <v>0</v>
      </c>
      <c r="K128" s="9">
        <v>0</v>
      </c>
      <c r="L128" s="9">
        <v>0</v>
      </c>
      <c r="M128" s="33"/>
    </row>
    <row r="129" spans="1:13" ht="78.75" x14ac:dyDescent="0.25">
      <c r="A129" s="6" t="s">
        <v>287</v>
      </c>
      <c r="B129" s="26" t="s">
        <v>288</v>
      </c>
      <c r="C129" s="7" t="s">
        <v>18</v>
      </c>
      <c r="D129" s="7" t="s">
        <v>14</v>
      </c>
      <c r="E129" s="7" t="s">
        <v>245</v>
      </c>
      <c r="F129" s="7" t="s">
        <v>30</v>
      </c>
      <c r="G129" s="8" t="s">
        <v>233</v>
      </c>
      <c r="H129" s="9">
        <f t="shared" si="54"/>
        <v>26308.100000000002</v>
      </c>
      <c r="I129" s="9">
        <f>5285.7+1507</f>
        <v>6792.7</v>
      </c>
      <c r="J129" s="9">
        <v>0</v>
      </c>
      <c r="K129" s="9">
        <v>19515.400000000001</v>
      </c>
      <c r="L129" s="9">
        <v>0</v>
      </c>
      <c r="M129" s="33"/>
    </row>
    <row r="130" spans="1:13" ht="47.25" x14ac:dyDescent="0.25">
      <c r="A130" s="2" t="s">
        <v>193</v>
      </c>
      <c r="B130" s="27" t="s">
        <v>47</v>
      </c>
      <c r="C130" s="4" t="s">
        <v>100</v>
      </c>
      <c r="D130" s="4" t="s">
        <v>100</v>
      </c>
      <c r="E130" s="14" t="s">
        <v>94</v>
      </c>
      <c r="F130" s="3" t="s">
        <v>5</v>
      </c>
      <c r="G130" s="4" t="s">
        <v>233</v>
      </c>
      <c r="H130" s="5">
        <f t="shared" si="54"/>
        <v>297218.59999999998</v>
      </c>
      <c r="I130" s="5">
        <f>I131+I141+I149</f>
        <v>282399.69999999995</v>
      </c>
      <c r="J130" s="5">
        <f>J131+J141+J149</f>
        <v>0</v>
      </c>
      <c r="K130" s="5">
        <f>K131+K141+K149</f>
        <v>14818.900000000001</v>
      </c>
      <c r="L130" s="5">
        <f>L131+L141+L149</f>
        <v>0</v>
      </c>
      <c r="M130" s="34"/>
    </row>
    <row r="131" spans="1:13" ht="47.25" x14ac:dyDescent="0.25">
      <c r="A131" s="6" t="s">
        <v>194</v>
      </c>
      <c r="B131" s="28" t="s">
        <v>120</v>
      </c>
      <c r="C131" s="8" t="s">
        <v>100</v>
      </c>
      <c r="D131" s="8" t="s">
        <v>100</v>
      </c>
      <c r="E131" s="13" t="s">
        <v>117</v>
      </c>
      <c r="F131" s="7" t="s">
        <v>5</v>
      </c>
      <c r="G131" s="8" t="s">
        <v>233</v>
      </c>
      <c r="H131" s="9">
        <f>I131+K131+L131</f>
        <v>25690.300000000003</v>
      </c>
      <c r="I131" s="9">
        <f>I132+I133+I137+I138</f>
        <v>16336.1</v>
      </c>
      <c r="J131" s="9">
        <f>J132+J133+J137+J139</f>
        <v>0</v>
      </c>
      <c r="K131" s="9">
        <f>K132+K133+K137+K139</f>
        <v>9354.2000000000007</v>
      </c>
      <c r="L131" s="9">
        <f>L132+L133+L137+L139</f>
        <v>0</v>
      </c>
      <c r="M131" s="33"/>
    </row>
    <row r="132" spans="1:13" ht="63" x14ac:dyDescent="0.25">
      <c r="A132" s="6" t="s">
        <v>195</v>
      </c>
      <c r="B132" s="25" t="s">
        <v>269</v>
      </c>
      <c r="C132" s="7" t="s">
        <v>3</v>
      </c>
      <c r="D132" s="7" t="s">
        <v>3</v>
      </c>
      <c r="E132" s="7" t="s">
        <v>116</v>
      </c>
      <c r="F132" s="7" t="s">
        <v>10</v>
      </c>
      <c r="G132" s="8" t="s">
        <v>233</v>
      </c>
      <c r="H132" s="9">
        <f t="shared" si="54"/>
        <v>500.3</v>
      </c>
      <c r="I132" s="9">
        <f>460-10+50.3</f>
        <v>500.3</v>
      </c>
      <c r="J132" s="9">
        <v>0</v>
      </c>
      <c r="K132" s="9">
        <v>0</v>
      </c>
      <c r="L132" s="9">
        <v>0</v>
      </c>
      <c r="M132" s="33"/>
    </row>
    <row r="133" spans="1:13" ht="31.5" x14ac:dyDescent="0.25">
      <c r="A133" s="6" t="s">
        <v>196</v>
      </c>
      <c r="B133" s="25" t="s">
        <v>12</v>
      </c>
      <c r="C133" s="7" t="s">
        <v>13</v>
      </c>
      <c r="D133" s="7" t="s">
        <v>14</v>
      </c>
      <c r="E133" s="7" t="s">
        <v>115</v>
      </c>
      <c r="F133" s="7" t="s">
        <v>5</v>
      </c>
      <c r="G133" s="8" t="s">
        <v>233</v>
      </c>
      <c r="H133" s="9">
        <f t="shared" si="54"/>
        <v>12872.2</v>
      </c>
      <c r="I133" s="9">
        <f>I134+I135+I136</f>
        <v>10572.2</v>
      </c>
      <c r="J133" s="9">
        <f t="shared" ref="J133" si="56">J134+J135+J136</f>
        <v>0</v>
      </c>
      <c r="K133" s="9">
        <f t="shared" ref="K133" si="57">K134+K135+K136</f>
        <v>2300</v>
      </c>
      <c r="L133" s="9">
        <f t="shared" ref="L133" si="58">L134+L135+L136</f>
        <v>0</v>
      </c>
      <c r="M133" s="33"/>
    </row>
    <row r="134" spans="1:13" ht="47.25" x14ac:dyDescent="0.25">
      <c r="A134" s="6" t="s">
        <v>198</v>
      </c>
      <c r="B134" s="25" t="s">
        <v>197</v>
      </c>
      <c r="C134" s="7" t="s">
        <v>13</v>
      </c>
      <c r="D134" s="7" t="s">
        <v>14</v>
      </c>
      <c r="E134" s="7" t="s">
        <v>114</v>
      </c>
      <c r="F134" s="7" t="s">
        <v>10</v>
      </c>
      <c r="G134" s="8" t="s">
        <v>233</v>
      </c>
      <c r="H134" s="9">
        <f t="shared" si="54"/>
        <v>9322.2000000000007</v>
      </c>
      <c r="I134" s="9">
        <f>9362.5+10-50.3</f>
        <v>9322.2000000000007</v>
      </c>
      <c r="J134" s="9">
        <v>0</v>
      </c>
      <c r="K134" s="9">
        <v>0</v>
      </c>
      <c r="L134" s="9">
        <v>0</v>
      </c>
      <c r="M134" s="33"/>
    </row>
    <row r="135" spans="1:13" ht="47.25" x14ac:dyDescent="0.25">
      <c r="A135" s="6" t="s">
        <v>250</v>
      </c>
      <c r="B135" s="25" t="s">
        <v>270</v>
      </c>
      <c r="C135" s="7" t="s">
        <v>13</v>
      </c>
      <c r="D135" s="7" t="s">
        <v>14</v>
      </c>
      <c r="E135" s="7" t="s">
        <v>114</v>
      </c>
      <c r="F135" s="7" t="s">
        <v>11</v>
      </c>
      <c r="G135" s="8" t="s">
        <v>233</v>
      </c>
      <c r="H135" s="9">
        <f t="shared" si="54"/>
        <v>1250</v>
      </c>
      <c r="I135" s="9">
        <v>1250</v>
      </c>
      <c r="J135" s="9">
        <v>0</v>
      </c>
      <c r="K135" s="9">
        <v>0</v>
      </c>
      <c r="L135" s="9">
        <v>0</v>
      </c>
      <c r="M135" s="33"/>
    </row>
    <row r="136" spans="1:13" ht="47.25" x14ac:dyDescent="0.25">
      <c r="A136" s="6" t="s">
        <v>199</v>
      </c>
      <c r="B136" s="32" t="s">
        <v>300</v>
      </c>
      <c r="C136" s="7" t="s">
        <v>13</v>
      </c>
      <c r="D136" s="7" t="s">
        <v>14</v>
      </c>
      <c r="E136" s="7" t="s">
        <v>306</v>
      </c>
      <c r="F136" s="7" t="s">
        <v>10</v>
      </c>
      <c r="G136" s="8" t="s">
        <v>233</v>
      </c>
      <c r="H136" s="9">
        <f t="shared" si="54"/>
        <v>2300</v>
      </c>
      <c r="I136" s="9">
        <v>0</v>
      </c>
      <c r="J136" s="9">
        <v>0</v>
      </c>
      <c r="K136" s="9">
        <v>2300</v>
      </c>
      <c r="L136" s="9">
        <v>0</v>
      </c>
      <c r="M136" s="33"/>
    </row>
    <row r="137" spans="1:13" ht="78.75" x14ac:dyDescent="0.25">
      <c r="A137" s="6" t="s">
        <v>266</v>
      </c>
      <c r="B137" s="25" t="s">
        <v>268</v>
      </c>
      <c r="C137" s="8" t="s">
        <v>15</v>
      </c>
      <c r="D137" s="8" t="s">
        <v>14</v>
      </c>
      <c r="E137" s="7" t="s">
        <v>113</v>
      </c>
      <c r="F137" s="7" t="s">
        <v>10</v>
      </c>
      <c r="G137" s="8" t="s">
        <v>233</v>
      </c>
      <c r="H137" s="9">
        <f t="shared" si="54"/>
        <v>1916.1</v>
      </c>
      <c r="I137" s="9">
        <v>1916.1</v>
      </c>
      <c r="J137" s="9">
        <v>0</v>
      </c>
      <c r="K137" s="9">
        <v>0</v>
      </c>
      <c r="L137" s="9">
        <v>0</v>
      </c>
      <c r="M137" s="33"/>
    </row>
    <row r="138" spans="1:13" ht="15.75" x14ac:dyDescent="0.25">
      <c r="A138" s="6" t="s">
        <v>267</v>
      </c>
      <c r="B138" s="25" t="s">
        <v>358</v>
      </c>
      <c r="C138" s="8" t="s">
        <v>15</v>
      </c>
      <c r="D138" s="8" t="s">
        <v>20</v>
      </c>
      <c r="E138" s="7" t="s">
        <v>359</v>
      </c>
      <c r="F138" s="7" t="s">
        <v>5</v>
      </c>
      <c r="G138" s="8" t="s">
        <v>233</v>
      </c>
      <c r="H138" s="9">
        <f>SUM(I138:L138)</f>
        <v>10401.700000000001</v>
      </c>
      <c r="I138" s="9">
        <f>SUM(I139:I140)</f>
        <v>3347.5</v>
      </c>
      <c r="J138" s="9">
        <f t="shared" ref="J138:L138" si="59">SUM(J139:J140)</f>
        <v>0</v>
      </c>
      <c r="K138" s="9">
        <f t="shared" si="59"/>
        <v>7054.2000000000007</v>
      </c>
      <c r="L138" s="9">
        <f t="shared" si="59"/>
        <v>0</v>
      </c>
      <c r="M138" s="33"/>
    </row>
    <row r="139" spans="1:13" ht="31.5" x14ac:dyDescent="0.25">
      <c r="A139" s="6" t="s">
        <v>406</v>
      </c>
      <c r="B139" s="25" t="s">
        <v>417</v>
      </c>
      <c r="C139" s="7" t="s">
        <v>15</v>
      </c>
      <c r="D139" s="7" t="s">
        <v>20</v>
      </c>
      <c r="E139" s="7" t="s">
        <v>399</v>
      </c>
      <c r="F139" s="7" t="s">
        <v>7</v>
      </c>
      <c r="G139" s="8" t="s">
        <v>233</v>
      </c>
      <c r="H139" s="9">
        <f>SUM(I139:L139)</f>
        <v>9456.1</v>
      </c>
      <c r="I139" s="9">
        <f>2438.4-36.5</f>
        <v>2401.9</v>
      </c>
      <c r="J139" s="9">
        <v>0</v>
      </c>
      <c r="K139" s="9">
        <f>7161.6-107.4</f>
        <v>7054.2000000000007</v>
      </c>
      <c r="L139" s="9">
        <v>0</v>
      </c>
      <c r="M139" s="33"/>
    </row>
    <row r="140" spans="1:13" ht="31.5" x14ac:dyDescent="0.25">
      <c r="A140" s="6" t="s">
        <v>406</v>
      </c>
      <c r="B140" s="25" t="s">
        <v>418</v>
      </c>
      <c r="C140" s="7" t="s">
        <v>15</v>
      </c>
      <c r="D140" s="7" t="s">
        <v>20</v>
      </c>
      <c r="E140" s="7" t="s">
        <v>416</v>
      </c>
      <c r="F140" s="7" t="s">
        <v>7</v>
      </c>
      <c r="G140" s="8" t="s">
        <v>233</v>
      </c>
      <c r="H140" s="9">
        <f>SUM(I140:L140)</f>
        <v>945.6</v>
      </c>
      <c r="I140" s="9">
        <v>945.6</v>
      </c>
      <c r="J140" s="9">
        <v>0</v>
      </c>
      <c r="K140" s="9">
        <v>0</v>
      </c>
      <c r="L140" s="9">
        <v>0</v>
      </c>
      <c r="M140" s="33"/>
    </row>
    <row r="141" spans="1:13" ht="47.25" x14ac:dyDescent="0.25">
      <c r="A141" s="6" t="s">
        <v>200</v>
      </c>
      <c r="B141" s="25" t="s">
        <v>121</v>
      </c>
      <c r="C141" s="7" t="s">
        <v>100</v>
      </c>
      <c r="D141" s="7" t="s">
        <v>100</v>
      </c>
      <c r="E141" s="7" t="s">
        <v>112</v>
      </c>
      <c r="F141" s="7" t="s">
        <v>5</v>
      </c>
      <c r="G141" s="8" t="s">
        <v>233</v>
      </c>
      <c r="H141" s="9">
        <f t="shared" si="54"/>
        <v>264203</v>
      </c>
      <c r="I141" s="9">
        <f>I142+I147</f>
        <v>264203</v>
      </c>
      <c r="J141" s="9">
        <f t="shared" ref="J141" si="60">J142+J147</f>
        <v>0</v>
      </c>
      <c r="K141" s="9">
        <f t="shared" ref="K141" si="61">K142+K147</f>
        <v>0</v>
      </c>
      <c r="L141" s="9">
        <f t="shared" ref="L141" si="62">L142+L147</f>
        <v>0</v>
      </c>
      <c r="M141" s="33"/>
    </row>
    <row r="142" spans="1:13" ht="31.5" x14ac:dyDescent="0.25">
      <c r="A142" s="6" t="s">
        <v>201</v>
      </c>
      <c r="B142" s="25" t="s">
        <v>16</v>
      </c>
      <c r="C142" s="7" t="s">
        <v>13</v>
      </c>
      <c r="D142" s="7" t="s">
        <v>14</v>
      </c>
      <c r="E142" s="7" t="s">
        <v>111</v>
      </c>
      <c r="F142" s="7" t="s">
        <v>5</v>
      </c>
      <c r="G142" s="8" t="s">
        <v>233</v>
      </c>
      <c r="H142" s="9">
        <f t="shared" si="54"/>
        <v>223576.5</v>
      </c>
      <c r="I142" s="9">
        <f>I143+I144+I145+I146</f>
        <v>223576.5</v>
      </c>
      <c r="J142" s="9">
        <f t="shared" ref="J142" si="63">J143+J144+J145+J146</f>
        <v>0</v>
      </c>
      <c r="K142" s="9">
        <f t="shared" ref="K142" si="64">K143+K144+K145+K146</f>
        <v>0</v>
      </c>
      <c r="L142" s="9">
        <f t="shared" ref="L142" si="65">L143+L144+L145+L146</f>
        <v>0</v>
      </c>
      <c r="M142" s="33"/>
    </row>
    <row r="143" spans="1:13" ht="31.5" x14ac:dyDescent="0.25">
      <c r="A143" s="6" t="s">
        <v>203</v>
      </c>
      <c r="B143" s="24" t="s">
        <v>202</v>
      </c>
      <c r="C143" s="7" t="s">
        <v>13</v>
      </c>
      <c r="D143" s="7" t="s">
        <v>14</v>
      </c>
      <c r="E143" s="7" t="s">
        <v>110</v>
      </c>
      <c r="F143" s="7" t="s">
        <v>10</v>
      </c>
      <c r="G143" s="8" t="s">
        <v>233</v>
      </c>
      <c r="H143" s="9">
        <f t="shared" si="54"/>
        <v>142697.9</v>
      </c>
      <c r="I143" s="9">
        <f>149697.9-7000</f>
        <v>142697.9</v>
      </c>
      <c r="J143" s="9">
        <v>0</v>
      </c>
      <c r="K143" s="9">
        <v>0</v>
      </c>
      <c r="L143" s="9">
        <v>0</v>
      </c>
      <c r="M143" s="33"/>
    </row>
    <row r="144" spans="1:13" ht="31.5" x14ac:dyDescent="0.25">
      <c r="A144" s="6" t="s">
        <v>204</v>
      </c>
      <c r="B144" s="24" t="s">
        <v>205</v>
      </c>
      <c r="C144" s="7" t="s">
        <v>13</v>
      </c>
      <c r="D144" s="7" t="s">
        <v>14</v>
      </c>
      <c r="E144" s="7" t="s">
        <v>109</v>
      </c>
      <c r="F144" s="7" t="s">
        <v>11</v>
      </c>
      <c r="G144" s="8" t="s">
        <v>233</v>
      </c>
      <c r="H144" s="9">
        <f t="shared" si="54"/>
        <v>17100.2</v>
      </c>
      <c r="I144" s="9">
        <f>16425.2+675</f>
        <v>17100.2</v>
      </c>
      <c r="J144" s="9">
        <v>0</v>
      </c>
      <c r="K144" s="9">
        <v>0</v>
      </c>
      <c r="L144" s="9">
        <v>0</v>
      </c>
      <c r="M144" s="33"/>
    </row>
    <row r="145" spans="1:13" ht="31.5" x14ac:dyDescent="0.25">
      <c r="A145" s="6" t="s">
        <v>206</v>
      </c>
      <c r="B145" s="24" t="s">
        <v>207</v>
      </c>
      <c r="C145" s="7" t="s">
        <v>13</v>
      </c>
      <c r="D145" s="7" t="s">
        <v>14</v>
      </c>
      <c r="E145" s="7" t="s">
        <v>108</v>
      </c>
      <c r="F145" s="7" t="s">
        <v>10</v>
      </c>
      <c r="G145" s="8" t="s">
        <v>233</v>
      </c>
      <c r="H145" s="9">
        <f t="shared" si="54"/>
        <v>28463.200000000001</v>
      </c>
      <c r="I145" s="9">
        <f>30323.8-1860.6</f>
        <v>28463.200000000001</v>
      </c>
      <c r="J145" s="9">
        <v>0</v>
      </c>
      <c r="K145" s="9">
        <v>0</v>
      </c>
      <c r="L145" s="9">
        <v>0</v>
      </c>
      <c r="M145" s="33"/>
    </row>
    <row r="146" spans="1:13" ht="47.25" x14ac:dyDescent="0.25">
      <c r="A146" s="6" t="s">
        <v>208</v>
      </c>
      <c r="B146" s="24" t="s">
        <v>209</v>
      </c>
      <c r="C146" s="7" t="s">
        <v>13</v>
      </c>
      <c r="D146" s="7" t="s">
        <v>14</v>
      </c>
      <c r="E146" s="7" t="s">
        <v>107</v>
      </c>
      <c r="F146" s="7" t="s">
        <v>10</v>
      </c>
      <c r="G146" s="8" t="s">
        <v>233</v>
      </c>
      <c r="H146" s="9">
        <f t="shared" ref="H146:H163" si="66">I146+K146+L146</f>
        <v>35315.199999999997</v>
      </c>
      <c r="I146" s="9">
        <v>35315.199999999997</v>
      </c>
      <c r="J146" s="9">
        <v>0</v>
      </c>
      <c r="K146" s="9">
        <v>0</v>
      </c>
      <c r="L146" s="9">
        <v>0</v>
      </c>
      <c r="M146" s="33"/>
    </row>
    <row r="147" spans="1:13" ht="47.25" x14ac:dyDescent="0.25">
      <c r="A147" s="6" t="s">
        <v>210</v>
      </c>
      <c r="B147" s="25" t="s">
        <v>17</v>
      </c>
      <c r="C147" s="8" t="s">
        <v>15</v>
      </c>
      <c r="D147" s="8" t="s">
        <v>14</v>
      </c>
      <c r="E147" s="13" t="s">
        <v>106</v>
      </c>
      <c r="F147" s="7" t="s">
        <v>5</v>
      </c>
      <c r="G147" s="8" t="s">
        <v>233</v>
      </c>
      <c r="H147" s="9">
        <f t="shared" si="66"/>
        <v>40626.5</v>
      </c>
      <c r="I147" s="9">
        <f>I148</f>
        <v>40626.5</v>
      </c>
      <c r="J147" s="9">
        <f>J148</f>
        <v>0</v>
      </c>
      <c r="K147" s="9">
        <f t="shared" ref="K147:L147" si="67">K148</f>
        <v>0</v>
      </c>
      <c r="L147" s="9">
        <f t="shared" si="67"/>
        <v>0</v>
      </c>
      <c r="M147" s="33"/>
    </row>
    <row r="148" spans="1:13" ht="47.25" x14ac:dyDescent="0.25">
      <c r="A148" s="6" t="s">
        <v>211</v>
      </c>
      <c r="B148" s="24" t="s">
        <v>212</v>
      </c>
      <c r="C148" s="7" t="s">
        <v>15</v>
      </c>
      <c r="D148" s="7" t="s">
        <v>14</v>
      </c>
      <c r="E148" s="7" t="s">
        <v>105</v>
      </c>
      <c r="F148" s="7" t="s">
        <v>10</v>
      </c>
      <c r="G148" s="8" t="s">
        <v>233</v>
      </c>
      <c r="H148" s="9">
        <f t="shared" si="66"/>
        <v>40626.5</v>
      </c>
      <c r="I148" s="9">
        <f>40683-1000+943.5</f>
        <v>40626.5</v>
      </c>
      <c r="J148" s="9">
        <v>0</v>
      </c>
      <c r="K148" s="9">
        <v>0</v>
      </c>
      <c r="L148" s="9">
        <v>0</v>
      </c>
      <c r="M148" s="33"/>
    </row>
    <row r="149" spans="1:13" ht="47.25" x14ac:dyDescent="0.25">
      <c r="A149" s="6" t="s">
        <v>282</v>
      </c>
      <c r="B149" s="28" t="s">
        <v>283</v>
      </c>
      <c r="C149" s="8" t="s">
        <v>13</v>
      </c>
      <c r="D149" s="8" t="s">
        <v>14</v>
      </c>
      <c r="E149" s="13" t="s">
        <v>284</v>
      </c>
      <c r="F149" s="7" t="s">
        <v>5</v>
      </c>
      <c r="G149" s="8" t="s">
        <v>233</v>
      </c>
      <c r="H149" s="9">
        <f t="shared" si="66"/>
        <v>7325.2999999999993</v>
      </c>
      <c r="I149" s="9">
        <f>SUM(I150:I150)</f>
        <v>1860.6</v>
      </c>
      <c r="J149" s="9">
        <f>SUM(J150:J150)</f>
        <v>0</v>
      </c>
      <c r="K149" s="9">
        <f>SUM(K150:K150)</f>
        <v>5464.7</v>
      </c>
      <c r="L149" s="9">
        <f>SUM(L150:L150)</f>
        <v>0</v>
      </c>
      <c r="M149" s="33"/>
    </row>
    <row r="150" spans="1:13" ht="47.25" x14ac:dyDescent="0.25">
      <c r="A150" s="6" t="s">
        <v>285</v>
      </c>
      <c r="B150" s="28" t="s">
        <v>286</v>
      </c>
      <c r="C150" s="7" t="s">
        <v>13</v>
      </c>
      <c r="D150" s="7" t="s">
        <v>14</v>
      </c>
      <c r="E150" s="7" t="s">
        <v>376</v>
      </c>
      <c r="F150" s="7" t="s">
        <v>10</v>
      </c>
      <c r="G150" s="8" t="s">
        <v>233</v>
      </c>
      <c r="H150" s="9">
        <f t="shared" si="66"/>
        <v>7325.2999999999993</v>
      </c>
      <c r="I150" s="9">
        <v>1860.6</v>
      </c>
      <c r="J150" s="9">
        <v>0</v>
      </c>
      <c r="K150" s="9">
        <v>5464.7</v>
      </c>
      <c r="L150" s="9">
        <v>0</v>
      </c>
      <c r="M150" s="33"/>
    </row>
    <row r="151" spans="1:13" ht="31.5" x14ac:dyDescent="0.25">
      <c r="A151" s="2" t="s">
        <v>37</v>
      </c>
      <c r="B151" s="27" t="s">
        <v>51</v>
      </c>
      <c r="C151" s="3" t="s">
        <v>100</v>
      </c>
      <c r="D151" s="3" t="s">
        <v>100</v>
      </c>
      <c r="E151" s="3" t="s">
        <v>19</v>
      </c>
      <c r="F151" s="3" t="s">
        <v>5</v>
      </c>
      <c r="G151" s="4" t="s">
        <v>233</v>
      </c>
      <c r="H151" s="5">
        <f t="shared" si="66"/>
        <v>15939.1</v>
      </c>
      <c r="I151" s="11">
        <f>I152</f>
        <v>7259.6</v>
      </c>
      <c r="J151" s="11">
        <f>J152</f>
        <v>0</v>
      </c>
      <c r="K151" s="11">
        <f t="shared" ref="K151:L152" si="68">K152</f>
        <v>6844.5</v>
      </c>
      <c r="L151" s="11">
        <f t="shared" si="68"/>
        <v>1835</v>
      </c>
      <c r="M151" s="33"/>
    </row>
    <row r="152" spans="1:13" ht="31.5" x14ac:dyDescent="0.25">
      <c r="A152" s="6" t="s">
        <v>213</v>
      </c>
      <c r="B152" s="28" t="s">
        <v>38</v>
      </c>
      <c r="C152" s="7" t="s">
        <v>37</v>
      </c>
      <c r="D152" s="7" t="s">
        <v>27</v>
      </c>
      <c r="E152" s="7" t="s">
        <v>95</v>
      </c>
      <c r="F152" s="7" t="s">
        <v>5</v>
      </c>
      <c r="G152" s="8" t="s">
        <v>233</v>
      </c>
      <c r="H152" s="9">
        <f t="shared" si="66"/>
        <v>15939.1</v>
      </c>
      <c r="I152" s="10">
        <f>I153</f>
        <v>7259.6</v>
      </c>
      <c r="J152" s="10">
        <f t="shared" ref="J152" si="69">J153</f>
        <v>0</v>
      </c>
      <c r="K152" s="10">
        <f t="shared" si="68"/>
        <v>6844.5</v>
      </c>
      <c r="L152" s="10">
        <f t="shared" si="68"/>
        <v>1835</v>
      </c>
      <c r="M152" s="33"/>
    </row>
    <row r="153" spans="1:13" ht="94.5" x14ac:dyDescent="0.25">
      <c r="A153" s="6" t="s">
        <v>214</v>
      </c>
      <c r="B153" s="28" t="s">
        <v>215</v>
      </c>
      <c r="C153" s="7" t="s">
        <v>37</v>
      </c>
      <c r="D153" s="7" t="s">
        <v>27</v>
      </c>
      <c r="E153" s="7" t="s">
        <v>377</v>
      </c>
      <c r="F153" s="7" t="s">
        <v>39</v>
      </c>
      <c r="G153" s="8" t="s">
        <v>233</v>
      </c>
      <c r="H153" s="9">
        <f t="shared" si="66"/>
        <v>15939.1</v>
      </c>
      <c r="I153" s="10">
        <v>7259.6</v>
      </c>
      <c r="J153" s="10">
        <v>0</v>
      </c>
      <c r="K153" s="10">
        <v>6844.5</v>
      </c>
      <c r="L153" s="10">
        <v>1835</v>
      </c>
      <c r="M153" s="33"/>
    </row>
    <row r="154" spans="1:13" ht="47.25" x14ac:dyDescent="0.25">
      <c r="A154" s="2" t="s">
        <v>15</v>
      </c>
      <c r="B154" s="27" t="s">
        <v>52</v>
      </c>
      <c r="C154" s="3" t="s">
        <v>100</v>
      </c>
      <c r="D154" s="3" t="s">
        <v>100</v>
      </c>
      <c r="E154" s="3" t="s">
        <v>216</v>
      </c>
      <c r="F154" s="3" t="s">
        <v>5</v>
      </c>
      <c r="G154" s="4" t="s">
        <v>233</v>
      </c>
      <c r="H154" s="5">
        <f t="shared" si="66"/>
        <v>9674.7000000000007</v>
      </c>
      <c r="I154" s="5">
        <f t="shared" ref="I154:J155" si="70">I155</f>
        <v>96.7</v>
      </c>
      <c r="J154" s="5">
        <f t="shared" si="70"/>
        <v>0</v>
      </c>
      <c r="K154" s="5">
        <f t="shared" ref="K154:L155" si="71">K155</f>
        <v>9578</v>
      </c>
      <c r="L154" s="5">
        <f t="shared" si="71"/>
        <v>0</v>
      </c>
      <c r="M154" s="33"/>
    </row>
    <row r="155" spans="1:13" ht="31.5" x14ac:dyDescent="0.25">
      <c r="A155" s="6" t="s">
        <v>217</v>
      </c>
      <c r="B155" s="28" t="s">
        <v>40</v>
      </c>
      <c r="C155" s="7" t="s">
        <v>37</v>
      </c>
      <c r="D155" s="7" t="s">
        <v>25</v>
      </c>
      <c r="E155" s="7" t="s">
        <v>29</v>
      </c>
      <c r="F155" s="7" t="s">
        <v>5</v>
      </c>
      <c r="G155" s="8" t="s">
        <v>233</v>
      </c>
      <c r="H155" s="9">
        <f t="shared" si="66"/>
        <v>9674.7000000000007</v>
      </c>
      <c r="I155" s="9">
        <f t="shared" si="70"/>
        <v>96.7</v>
      </c>
      <c r="J155" s="9">
        <f t="shared" si="70"/>
        <v>0</v>
      </c>
      <c r="K155" s="9">
        <f t="shared" si="71"/>
        <v>9578</v>
      </c>
      <c r="L155" s="9">
        <f t="shared" si="71"/>
        <v>0</v>
      </c>
      <c r="M155" s="33"/>
    </row>
    <row r="156" spans="1:13" ht="63" x14ac:dyDescent="0.25">
      <c r="A156" s="6" t="s">
        <v>393</v>
      </c>
      <c r="B156" s="28" t="s">
        <v>259</v>
      </c>
      <c r="C156" s="7" t="s">
        <v>37</v>
      </c>
      <c r="D156" s="7" t="s">
        <v>25</v>
      </c>
      <c r="E156" s="7" t="s">
        <v>104</v>
      </c>
      <c r="F156" s="7" t="s">
        <v>39</v>
      </c>
      <c r="G156" s="8" t="s">
        <v>233</v>
      </c>
      <c r="H156" s="9">
        <f t="shared" si="66"/>
        <v>9674.7000000000007</v>
      </c>
      <c r="I156" s="9">
        <v>96.7</v>
      </c>
      <c r="J156" s="9">
        <v>0</v>
      </c>
      <c r="K156" s="9">
        <v>9578</v>
      </c>
      <c r="L156" s="9">
        <v>0</v>
      </c>
      <c r="M156" s="33"/>
    </row>
    <row r="157" spans="1:13" ht="63" x14ac:dyDescent="0.25">
      <c r="A157" s="2" t="s">
        <v>28</v>
      </c>
      <c r="B157" s="15" t="s">
        <v>55</v>
      </c>
      <c r="C157" s="3" t="s">
        <v>100</v>
      </c>
      <c r="D157" s="4" t="s">
        <v>100</v>
      </c>
      <c r="E157" s="3" t="s">
        <v>96</v>
      </c>
      <c r="F157" s="3" t="s">
        <v>5</v>
      </c>
      <c r="G157" s="4" t="s">
        <v>233</v>
      </c>
      <c r="H157" s="5">
        <f t="shared" si="66"/>
        <v>3682</v>
      </c>
      <c r="I157" s="11">
        <f>I158+I160</f>
        <v>3682</v>
      </c>
      <c r="J157" s="11">
        <f>J158+J160</f>
        <v>0</v>
      </c>
      <c r="K157" s="11">
        <f t="shared" ref="K157" si="72">K158+K160</f>
        <v>0</v>
      </c>
      <c r="L157" s="11">
        <f t="shared" ref="L157" si="73">L158+L160</f>
        <v>0</v>
      </c>
      <c r="M157" s="33"/>
    </row>
    <row r="158" spans="1:13" ht="63" x14ac:dyDescent="0.25">
      <c r="A158" s="6" t="s">
        <v>218</v>
      </c>
      <c r="B158" s="25" t="s">
        <v>44</v>
      </c>
      <c r="C158" s="7" t="s">
        <v>28</v>
      </c>
      <c r="D158" s="8" t="s">
        <v>27</v>
      </c>
      <c r="E158" s="7" t="s">
        <v>97</v>
      </c>
      <c r="F158" s="7" t="s">
        <v>5</v>
      </c>
      <c r="G158" s="8" t="s">
        <v>233</v>
      </c>
      <c r="H158" s="9">
        <f t="shared" si="66"/>
        <v>3182</v>
      </c>
      <c r="I158" s="10">
        <f>I159</f>
        <v>3182</v>
      </c>
      <c r="J158" s="10">
        <f>J159</f>
        <v>0</v>
      </c>
      <c r="K158" s="10">
        <f t="shared" ref="K158:L158" si="74">K159</f>
        <v>0</v>
      </c>
      <c r="L158" s="10">
        <f t="shared" si="74"/>
        <v>0</v>
      </c>
      <c r="M158" s="33"/>
    </row>
    <row r="159" spans="1:13" ht="94.5" x14ac:dyDescent="0.25">
      <c r="A159" s="6" t="s">
        <v>219</v>
      </c>
      <c r="B159" s="25" t="s">
        <v>220</v>
      </c>
      <c r="C159" s="7" t="s">
        <v>28</v>
      </c>
      <c r="D159" s="8" t="s">
        <v>27</v>
      </c>
      <c r="E159" s="7" t="s">
        <v>101</v>
      </c>
      <c r="F159" s="7" t="s">
        <v>7</v>
      </c>
      <c r="G159" s="8" t="s">
        <v>233</v>
      </c>
      <c r="H159" s="9">
        <f t="shared" si="66"/>
        <v>3182</v>
      </c>
      <c r="I159" s="9">
        <v>3182</v>
      </c>
      <c r="J159" s="9">
        <v>0</v>
      </c>
      <c r="K159" s="9">
        <v>0</v>
      </c>
      <c r="L159" s="9">
        <v>0</v>
      </c>
      <c r="M159" s="33"/>
    </row>
    <row r="160" spans="1:13" ht="63" x14ac:dyDescent="0.25">
      <c r="A160" s="6" t="s">
        <v>221</v>
      </c>
      <c r="B160" s="25" t="s">
        <v>45</v>
      </c>
      <c r="C160" s="7" t="s">
        <v>28</v>
      </c>
      <c r="D160" s="8" t="s">
        <v>27</v>
      </c>
      <c r="E160" s="7" t="s">
        <v>102</v>
      </c>
      <c r="F160" s="7" t="s">
        <v>5</v>
      </c>
      <c r="G160" s="8" t="s">
        <v>233</v>
      </c>
      <c r="H160" s="9">
        <f t="shared" si="66"/>
        <v>500</v>
      </c>
      <c r="I160" s="10">
        <f>I161</f>
        <v>500</v>
      </c>
      <c r="J160" s="10">
        <f>J161</f>
        <v>0</v>
      </c>
      <c r="K160" s="10">
        <f t="shared" ref="K160:L160" si="75">K161</f>
        <v>0</v>
      </c>
      <c r="L160" s="10">
        <f t="shared" si="75"/>
        <v>0</v>
      </c>
      <c r="M160" s="33"/>
    </row>
    <row r="161" spans="1:13" ht="94.5" x14ac:dyDescent="0.25">
      <c r="A161" s="6" t="s">
        <v>219</v>
      </c>
      <c r="B161" s="25" t="s">
        <v>310</v>
      </c>
      <c r="C161" s="7" t="s">
        <v>28</v>
      </c>
      <c r="D161" s="8" t="s">
        <v>27</v>
      </c>
      <c r="E161" s="7" t="s">
        <v>103</v>
      </c>
      <c r="F161" s="7" t="s">
        <v>7</v>
      </c>
      <c r="G161" s="8" t="s">
        <v>233</v>
      </c>
      <c r="H161" s="9">
        <f t="shared" si="66"/>
        <v>500</v>
      </c>
      <c r="I161" s="9">
        <f>500</f>
        <v>500</v>
      </c>
      <c r="J161" s="9">
        <v>0</v>
      </c>
      <c r="K161" s="9">
        <v>0</v>
      </c>
      <c r="L161" s="9">
        <v>0</v>
      </c>
      <c r="M161" s="33"/>
    </row>
    <row r="162" spans="1:13" ht="47.25" x14ac:dyDescent="0.25">
      <c r="A162" s="2" t="s">
        <v>34</v>
      </c>
      <c r="B162" s="15" t="s">
        <v>54</v>
      </c>
      <c r="C162" s="3" t="s">
        <v>42</v>
      </c>
      <c r="D162" s="4" t="s">
        <v>14</v>
      </c>
      <c r="E162" s="3" t="s">
        <v>99</v>
      </c>
      <c r="F162" s="3" t="s">
        <v>5</v>
      </c>
      <c r="G162" s="4" t="s">
        <v>233</v>
      </c>
      <c r="H162" s="5">
        <f t="shared" si="66"/>
        <v>10940.9</v>
      </c>
      <c r="I162" s="11">
        <f t="shared" ref="I162:L162" si="76">I163</f>
        <v>10940.9</v>
      </c>
      <c r="J162" s="11">
        <f t="shared" si="76"/>
        <v>0</v>
      </c>
      <c r="K162" s="11">
        <f t="shared" si="76"/>
        <v>0</v>
      </c>
      <c r="L162" s="11">
        <f t="shared" si="76"/>
        <v>0</v>
      </c>
      <c r="M162" s="33"/>
    </row>
    <row r="163" spans="1:13" ht="47.25" x14ac:dyDescent="0.25">
      <c r="A163" s="6" t="s">
        <v>222</v>
      </c>
      <c r="B163" s="25" t="s">
        <v>223</v>
      </c>
      <c r="C163" s="7" t="s">
        <v>34</v>
      </c>
      <c r="D163" s="7" t="s">
        <v>14</v>
      </c>
      <c r="E163" s="7" t="s">
        <v>345</v>
      </c>
      <c r="F163" s="7" t="s">
        <v>43</v>
      </c>
      <c r="G163" s="8" t="s">
        <v>233</v>
      </c>
      <c r="H163" s="9">
        <f t="shared" si="66"/>
        <v>10940.9</v>
      </c>
      <c r="I163" s="10">
        <f>14561.5-2000-675-945.6</f>
        <v>10940.9</v>
      </c>
      <c r="J163" s="10">
        <v>0</v>
      </c>
      <c r="K163" s="10">
        <v>0</v>
      </c>
      <c r="L163" s="10">
        <v>0</v>
      </c>
      <c r="M163" s="33"/>
    </row>
    <row r="164" spans="1:13" ht="15.75" x14ac:dyDescent="0.25">
      <c r="A164" s="6"/>
      <c r="B164" s="15" t="s">
        <v>46</v>
      </c>
      <c r="C164" s="3"/>
      <c r="D164" s="16"/>
      <c r="E164" s="16"/>
      <c r="F164" s="16"/>
      <c r="G164" s="11"/>
      <c r="H164" s="5">
        <f>I164+K164+L164</f>
        <v>1575928.7999999998</v>
      </c>
      <c r="I164" s="11">
        <f>I20+I28+I35+I40+I51+I54+I78+I94+I130+I151+I154+I157+I162</f>
        <v>1030687.5999999999</v>
      </c>
      <c r="J164" s="11">
        <f>J20+J28+J35+J40+J51+J54+J78+J94+J130+J151+J154+J157+J162</f>
        <v>0</v>
      </c>
      <c r="K164" s="11">
        <f>K20+K28+K35+K40+K51+K54+K78+K94+K130+K151+K154+K157+K162</f>
        <v>467672.30000000005</v>
      </c>
      <c r="L164" s="11">
        <f>L20+L28+L35+L40+L51+L54+L78+L94+L130+L151+L154+L157+L162</f>
        <v>77568.899999999994</v>
      </c>
      <c r="M164" s="33"/>
    </row>
    <row r="165" spans="1:13" ht="15.75" x14ac:dyDescent="0.25">
      <c r="A165" s="17"/>
      <c r="B165" s="18"/>
      <c r="C165" s="19"/>
      <c r="D165" s="20"/>
      <c r="E165" s="20"/>
      <c r="F165" s="20"/>
      <c r="G165" s="21"/>
      <c r="H165" s="22"/>
      <c r="I165" s="21"/>
      <c r="J165" s="21"/>
      <c r="K165" s="21"/>
      <c r="L165" s="21"/>
      <c r="M165" s="33"/>
    </row>
    <row r="166" spans="1:13" ht="15.75" x14ac:dyDescent="0.25">
      <c r="B166" s="35"/>
      <c r="C166" s="35"/>
      <c r="D166" s="35"/>
      <c r="E166" s="35"/>
      <c r="F166" s="35"/>
      <c r="G166" s="36"/>
      <c r="H166" s="36"/>
      <c r="I166" s="36"/>
      <c r="J166" s="35"/>
      <c r="K166" s="35"/>
      <c r="L166" s="35"/>
      <c r="M166" s="33"/>
    </row>
    <row r="167" spans="1:13" ht="15.75" x14ac:dyDescent="0.25">
      <c r="B167" s="35"/>
      <c r="C167" s="35"/>
      <c r="D167" s="35"/>
      <c r="E167" s="35"/>
      <c r="F167" s="35"/>
      <c r="G167" s="35"/>
      <c r="H167" s="22"/>
      <c r="I167" s="35"/>
      <c r="J167" s="35"/>
      <c r="K167" s="35"/>
      <c r="L167" s="35"/>
      <c r="M167" s="33"/>
    </row>
    <row r="168" spans="1:13" ht="15.75" x14ac:dyDescent="0.25">
      <c r="B168" s="35"/>
      <c r="C168" s="35"/>
      <c r="D168" s="35"/>
      <c r="E168" s="35"/>
      <c r="F168" s="35"/>
      <c r="G168" s="35"/>
      <c r="H168" s="36"/>
      <c r="I168" s="36"/>
      <c r="J168" s="35"/>
      <c r="K168" s="35"/>
      <c r="L168" s="35"/>
      <c r="M168" s="33"/>
    </row>
    <row r="169" spans="1:13" ht="15.75" x14ac:dyDescent="0.25">
      <c r="B169" s="35"/>
      <c r="C169" s="35"/>
      <c r="D169" s="35"/>
      <c r="E169" s="35"/>
      <c r="F169" s="35"/>
      <c r="G169" s="35"/>
      <c r="H169" s="36"/>
      <c r="I169" s="36"/>
      <c r="J169" s="35"/>
      <c r="K169" s="35"/>
      <c r="L169" s="35"/>
      <c r="M169" s="33"/>
    </row>
    <row r="170" spans="1:13" ht="15.75" x14ac:dyDescent="0.25">
      <c r="B170" s="35"/>
      <c r="C170" s="35"/>
      <c r="D170" s="35"/>
      <c r="E170" s="35"/>
      <c r="F170" s="35"/>
      <c r="G170" s="35"/>
      <c r="H170" s="36"/>
      <c r="I170" s="35"/>
      <c r="J170" s="35"/>
      <c r="K170" s="35"/>
      <c r="L170" s="35"/>
      <c r="M170" s="33"/>
    </row>
    <row r="171" spans="1:13" ht="15.75" x14ac:dyDescent="0.25">
      <c r="B171" s="35"/>
      <c r="C171" s="35"/>
      <c r="D171" s="35"/>
      <c r="E171" s="35"/>
      <c r="F171" s="35"/>
      <c r="G171" s="35"/>
      <c r="H171" s="36"/>
      <c r="I171" s="35"/>
      <c r="J171" s="35"/>
      <c r="K171" s="35"/>
      <c r="L171" s="35"/>
      <c r="M171" s="33"/>
    </row>
    <row r="172" spans="1:13" ht="15.75" x14ac:dyDescent="0.25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3"/>
    </row>
    <row r="173" spans="1:13" ht="15.75" x14ac:dyDescent="0.25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3"/>
    </row>
    <row r="174" spans="1:13" ht="15.75" x14ac:dyDescent="0.25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3"/>
    </row>
    <row r="175" spans="1:13" ht="15.75" x14ac:dyDescent="0.25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3"/>
    </row>
    <row r="176" spans="1:13" ht="15.75" x14ac:dyDescent="0.25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3"/>
    </row>
    <row r="177" spans="2:13" ht="15.75" x14ac:dyDescent="0.25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3"/>
    </row>
    <row r="178" spans="2:13" ht="15.75" x14ac:dyDescent="0.25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3"/>
    </row>
    <row r="179" spans="2:13" ht="15.75" x14ac:dyDescent="0.25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3"/>
    </row>
    <row r="180" spans="2:13" ht="15.75" x14ac:dyDescent="0.25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3"/>
    </row>
    <row r="181" spans="2:13" ht="15.75" x14ac:dyDescent="0.25"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3"/>
    </row>
    <row r="182" spans="2:13" ht="15.75" x14ac:dyDescent="0.25"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3"/>
    </row>
    <row r="183" spans="2:13" ht="15.75" x14ac:dyDescent="0.25"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3"/>
    </row>
    <row r="184" spans="2:13" ht="15.75" x14ac:dyDescent="0.25"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3"/>
    </row>
    <row r="185" spans="2:13" ht="15.75" x14ac:dyDescent="0.25"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3"/>
    </row>
    <row r="186" spans="2:13" ht="15.75" x14ac:dyDescent="0.25"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3"/>
    </row>
    <row r="187" spans="2:13" ht="15.75" x14ac:dyDescent="0.25"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3"/>
    </row>
    <row r="188" spans="2:13" ht="15.75" x14ac:dyDescent="0.25"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3"/>
    </row>
    <row r="189" spans="2:13" ht="15.75" x14ac:dyDescent="0.25"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3"/>
    </row>
    <row r="190" spans="2:13" ht="15.75" x14ac:dyDescent="0.25"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3"/>
    </row>
    <row r="191" spans="2:13" ht="15.75" x14ac:dyDescent="0.25"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3"/>
    </row>
    <row r="192" spans="2:13" ht="15.75" x14ac:dyDescent="0.25"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3"/>
    </row>
    <row r="193" spans="2:13" ht="15.75" x14ac:dyDescent="0.25"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3"/>
    </row>
    <row r="194" spans="2:13" ht="15.75" x14ac:dyDescent="0.25"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3"/>
    </row>
    <row r="195" spans="2:13" ht="15.75" x14ac:dyDescent="0.25"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3"/>
    </row>
    <row r="196" spans="2:13" ht="15.75" x14ac:dyDescent="0.25"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3"/>
    </row>
    <row r="197" spans="2:13" ht="15.75" x14ac:dyDescent="0.25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3"/>
    </row>
    <row r="198" spans="2:13" ht="15.75" x14ac:dyDescent="0.25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3"/>
    </row>
    <row r="199" spans="2:13" ht="15.75" x14ac:dyDescent="0.25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3"/>
    </row>
    <row r="200" spans="2:13" ht="15.75" x14ac:dyDescent="0.25"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3"/>
    </row>
    <row r="201" spans="2:13" ht="15.75" x14ac:dyDescent="0.25"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3"/>
    </row>
    <row r="202" spans="2:13" ht="15.75" x14ac:dyDescent="0.25"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3"/>
    </row>
    <row r="203" spans="2:13" ht="15.75" x14ac:dyDescent="0.25"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3"/>
    </row>
    <row r="204" spans="2:13" ht="15.75" x14ac:dyDescent="0.25"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3"/>
    </row>
    <row r="205" spans="2:13" ht="15.75" x14ac:dyDescent="0.25"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3"/>
    </row>
    <row r="206" spans="2:13" ht="15.75" x14ac:dyDescent="0.25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3"/>
    </row>
    <row r="207" spans="2:13" ht="15.75" x14ac:dyDescent="0.25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3"/>
    </row>
    <row r="208" spans="2:13" ht="15.75" x14ac:dyDescent="0.25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3"/>
    </row>
    <row r="209" spans="2:13" ht="15.75" x14ac:dyDescent="0.25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3"/>
    </row>
    <row r="210" spans="2:13" ht="15.75" x14ac:dyDescent="0.25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3"/>
    </row>
    <row r="211" spans="2:13" ht="15.75" x14ac:dyDescent="0.25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3"/>
    </row>
    <row r="212" spans="2:13" ht="15.75" x14ac:dyDescent="0.25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3"/>
    </row>
    <row r="213" spans="2:13" ht="15.75" x14ac:dyDescent="0.25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3"/>
    </row>
    <row r="214" spans="2:13" ht="15.75" x14ac:dyDescent="0.25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3"/>
    </row>
    <row r="215" spans="2:13" ht="15.75" x14ac:dyDescent="0.25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3"/>
    </row>
    <row r="216" spans="2:13" ht="15.75" x14ac:dyDescent="0.25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3"/>
    </row>
    <row r="217" spans="2:13" ht="15.75" x14ac:dyDescent="0.25"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3"/>
    </row>
    <row r="218" spans="2:13" ht="15.75" x14ac:dyDescent="0.25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3"/>
    </row>
    <row r="219" spans="2:13" ht="15.75" x14ac:dyDescent="0.25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3"/>
    </row>
    <row r="220" spans="2:13" ht="15.75" x14ac:dyDescent="0.25"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3"/>
    </row>
    <row r="221" spans="2:13" ht="15.75" x14ac:dyDescent="0.25"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3"/>
    </row>
    <row r="222" spans="2:13" ht="15.75" x14ac:dyDescent="0.25"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3"/>
    </row>
    <row r="223" spans="2:13" ht="15.75" x14ac:dyDescent="0.25"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3"/>
    </row>
    <row r="224" spans="2:13" ht="15.75" x14ac:dyDescent="0.25"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3"/>
    </row>
    <row r="225" spans="2:13" ht="15.75" x14ac:dyDescent="0.25"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3"/>
    </row>
    <row r="226" spans="2:13" ht="15.75" x14ac:dyDescent="0.25"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3"/>
    </row>
    <row r="227" spans="2:13" ht="15.75" x14ac:dyDescent="0.25"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3"/>
    </row>
    <row r="228" spans="2:13" ht="15.75" x14ac:dyDescent="0.25"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3"/>
    </row>
    <row r="229" spans="2:13" x14ac:dyDescent="0.2">
      <c r="B229" s="37"/>
      <c r="C229" s="37"/>
      <c r="D229" s="37"/>
      <c r="E229" s="37"/>
      <c r="F229" s="37"/>
      <c r="G229" s="37"/>
      <c r="M229" s="33"/>
    </row>
    <row r="230" spans="2:13" x14ac:dyDescent="0.2">
      <c r="B230" s="37"/>
      <c r="C230" s="37"/>
      <c r="D230" s="37"/>
      <c r="E230" s="37"/>
      <c r="F230" s="37"/>
      <c r="G230" s="37"/>
      <c r="M230" s="33"/>
    </row>
    <row r="231" spans="2:13" x14ac:dyDescent="0.2">
      <c r="B231" s="37"/>
      <c r="C231" s="37"/>
      <c r="D231" s="37"/>
      <c r="E231" s="37"/>
      <c r="F231" s="37"/>
      <c r="G231" s="37"/>
      <c r="M231" s="33"/>
    </row>
    <row r="232" spans="2:13" x14ac:dyDescent="0.2">
      <c r="B232" s="37"/>
      <c r="C232" s="37"/>
      <c r="D232" s="37"/>
      <c r="E232" s="37"/>
      <c r="F232" s="37"/>
      <c r="G232" s="37"/>
      <c r="M232" s="33"/>
    </row>
    <row r="233" spans="2:13" x14ac:dyDescent="0.2">
      <c r="B233" s="37"/>
      <c r="C233" s="37"/>
      <c r="D233" s="37"/>
      <c r="E233" s="37"/>
      <c r="F233" s="37"/>
      <c r="G233" s="37"/>
      <c r="M233" s="33"/>
    </row>
    <row r="234" spans="2:13" x14ac:dyDescent="0.2">
      <c r="B234" s="37"/>
      <c r="C234" s="37"/>
      <c r="D234" s="37"/>
      <c r="E234" s="37"/>
      <c r="F234" s="37"/>
      <c r="G234" s="37"/>
      <c r="M234" s="33"/>
    </row>
    <row r="235" spans="2:13" x14ac:dyDescent="0.2">
      <c r="B235" s="37"/>
      <c r="C235" s="37"/>
      <c r="D235" s="37"/>
      <c r="E235" s="37"/>
      <c r="F235" s="37"/>
      <c r="G235" s="37"/>
      <c r="M235" s="33"/>
    </row>
    <row r="236" spans="2:13" x14ac:dyDescent="0.2">
      <c r="B236" s="37"/>
      <c r="C236" s="37"/>
      <c r="D236" s="37"/>
      <c r="E236" s="37"/>
      <c r="F236" s="37"/>
      <c r="G236" s="37"/>
      <c r="M236" s="33"/>
    </row>
    <row r="237" spans="2:13" x14ac:dyDescent="0.2">
      <c r="B237" s="37"/>
      <c r="C237" s="37"/>
      <c r="D237" s="37"/>
      <c r="E237" s="37"/>
      <c r="F237" s="37"/>
      <c r="G237" s="37"/>
      <c r="M237" s="33"/>
    </row>
    <row r="238" spans="2:13" x14ac:dyDescent="0.2">
      <c r="B238" s="37"/>
      <c r="C238" s="37"/>
      <c r="D238" s="37"/>
      <c r="E238" s="37"/>
      <c r="F238" s="37"/>
      <c r="G238" s="37"/>
      <c r="M238" s="33"/>
    </row>
    <row r="239" spans="2:13" x14ac:dyDescent="0.2">
      <c r="B239" s="37"/>
      <c r="C239" s="37"/>
      <c r="D239" s="37"/>
      <c r="E239" s="37"/>
      <c r="F239" s="37"/>
      <c r="G239" s="37"/>
      <c r="M239" s="33"/>
    </row>
    <row r="240" spans="2:13" x14ac:dyDescent="0.2">
      <c r="B240" s="37"/>
      <c r="C240" s="37"/>
      <c r="D240" s="37"/>
      <c r="E240" s="37"/>
      <c r="F240" s="37"/>
      <c r="G240" s="37"/>
      <c r="M240" s="33"/>
    </row>
    <row r="241" spans="2:13" x14ac:dyDescent="0.2">
      <c r="B241" s="37"/>
      <c r="C241" s="37"/>
      <c r="D241" s="37"/>
      <c r="E241" s="37"/>
      <c r="F241" s="37"/>
      <c r="G241" s="37"/>
      <c r="M241" s="33"/>
    </row>
    <row r="242" spans="2:13" x14ac:dyDescent="0.2">
      <c r="B242" s="37"/>
      <c r="C242" s="37"/>
      <c r="D242" s="37"/>
      <c r="E242" s="37"/>
      <c r="F242" s="37"/>
      <c r="G242" s="37"/>
      <c r="M242" s="33"/>
    </row>
    <row r="243" spans="2:13" x14ac:dyDescent="0.2">
      <c r="B243" s="37"/>
      <c r="C243" s="37"/>
      <c r="D243" s="37"/>
      <c r="E243" s="37"/>
      <c r="F243" s="37"/>
      <c r="G243" s="37"/>
      <c r="M243" s="33"/>
    </row>
    <row r="244" spans="2:13" x14ac:dyDescent="0.2">
      <c r="B244" s="37"/>
      <c r="C244" s="37"/>
      <c r="D244" s="37"/>
      <c r="E244" s="37"/>
      <c r="F244" s="37"/>
      <c r="G244" s="37"/>
      <c r="M244" s="33"/>
    </row>
    <row r="245" spans="2:13" x14ac:dyDescent="0.2">
      <c r="B245" s="37"/>
      <c r="C245" s="37"/>
      <c r="D245" s="37"/>
      <c r="E245" s="37"/>
      <c r="F245" s="37"/>
      <c r="G245" s="37"/>
      <c r="M245" s="33"/>
    </row>
    <row r="246" spans="2:13" x14ac:dyDescent="0.2">
      <c r="B246" s="37"/>
      <c r="C246" s="37"/>
      <c r="D246" s="37"/>
      <c r="E246" s="37"/>
      <c r="F246" s="37"/>
      <c r="G246" s="37"/>
      <c r="M246" s="33"/>
    </row>
    <row r="247" spans="2:13" x14ac:dyDescent="0.2">
      <c r="B247" s="37"/>
      <c r="C247" s="37"/>
      <c r="D247" s="37"/>
      <c r="E247" s="37"/>
      <c r="F247" s="37"/>
      <c r="G247" s="37"/>
      <c r="M247" s="33"/>
    </row>
    <row r="248" spans="2:13" x14ac:dyDescent="0.2">
      <c r="B248" s="37"/>
      <c r="C248" s="37"/>
      <c r="D248" s="37"/>
      <c r="E248" s="37"/>
      <c r="F248" s="37"/>
      <c r="G248" s="37"/>
      <c r="M248" s="33"/>
    </row>
    <row r="249" spans="2:13" x14ac:dyDescent="0.2">
      <c r="B249" s="37"/>
      <c r="C249" s="37"/>
      <c r="D249" s="37"/>
      <c r="E249" s="37"/>
      <c r="F249" s="37"/>
      <c r="G249" s="37"/>
      <c r="M249" s="33"/>
    </row>
    <row r="250" spans="2:13" x14ac:dyDescent="0.2">
      <c r="B250" s="37"/>
      <c r="C250" s="37"/>
      <c r="D250" s="37"/>
      <c r="E250" s="37"/>
      <c r="F250" s="37"/>
      <c r="G250" s="37"/>
      <c r="M250" s="33"/>
    </row>
    <row r="251" spans="2:13" x14ac:dyDescent="0.2">
      <c r="B251" s="37"/>
      <c r="C251" s="37"/>
      <c r="D251" s="37"/>
      <c r="E251" s="37"/>
      <c r="F251" s="37"/>
      <c r="G251" s="37"/>
      <c r="M251" s="33"/>
    </row>
    <row r="252" spans="2:13" x14ac:dyDescent="0.2">
      <c r="B252" s="37"/>
      <c r="C252" s="37"/>
      <c r="D252" s="37"/>
      <c r="E252" s="37"/>
      <c r="F252" s="37"/>
      <c r="G252" s="37"/>
      <c r="M252" s="33"/>
    </row>
    <row r="253" spans="2:13" x14ac:dyDescent="0.2">
      <c r="B253" s="37"/>
      <c r="C253" s="37"/>
      <c r="D253" s="37"/>
      <c r="E253" s="37"/>
      <c r="F253" s="37"/>
      <c r="G253" s="37"/>
      <c r="M253" s="33"/>
    </row>
    <row r="254" spans="2:13" x14ac:dyDescent="0.2">
      <c r="B254" s="37"/>
      <c r="C254" s="37"/>
      <c r="D254" s="37"/>
      <c r="E254" s="37"/>
      <c r="F254" s="37"/>
      <c r="G254" s="37"/>
      <c r="M254" s="33"/>
    </row>
    <row r="255" spans="2:13" x14ac:dyDescent="0.2">
      <c r="B255" s="37"/>
      <c r="C255" s="37"/>
      <c r="D255" s="37"/>
      <c r="E255" s="37"/>
      <c r="F255" s="37"/>
      <c r="G255" s="37"/>
      <c r="M255" s="33"/>
    </row>
    <row r="256" spans="2:13" x14ac:dyDescent="0.2">
      <c r="B256" s="37"/>
      <c r="C256" s="37"/>
      <c r="D256" s="37"/>
      <c r="E256" s="37"/>
      <c r="F256" s="37"/>
      <c r="G256" s="37"/>
      <c r="M256" s="33"/>
    </row>
    <row r="257" spans="2:13" x14ac:dyDescent="0.2">
      <c r="B257" s="37"/>
      <c r="C257" s="37"/>
      <c r="D257" s="37"/>
      <c r="E257" s="37"/>
      <c r="F257" s="37"/>
      <c r="G257" s="37"/>
      <c r="M257" s="33"/>
    </row>
    <row r="258" spans="2:13" x14ac:dyDescent="0.2">
      <c r="B258" s="37"/>
      <c r="C258" s="37"/>
      <c r="D258" s="37"/>
      <c r="E258" s="37"/>
      <c r="F258" s="37"/>
      <c r="G258" s="37"/>
      <c r="M258" s="33"/>
    </row>
    <row r="259" spans="2:13" x14ac:dyDescent="0.2">
      <c r="B259" s="37"/>
      <c r="C259" s="37"/>
      <c r="D259" s="37"/>
      <c r="E259" s="37"/>
      <c r="F259" s="37"/>
      <c r="G259" s="37"/>
      <c r="M259" s="33"/>
    </row>
    <row r="260" spans="2:13" x14ac:dyDescent="0.2">
      <c r="B260" s="37"/>
      <c r="C260" s="37"/>
      <c r="D260" s="37"/>
      <c r="E260" s="37"/>
      <c r="F260" s="37"/>
      <c r="G260" s="37"/>
      <c r="M260" s="33"/>
    </row>
    <row r="261" spans="2:13" x14ac:dyDescent="0.2">
      <c r="B261" s="37"/>
      <c r="C261" s="37"/>
      <c r="D261" s="37"/>
      <c r="E261" s="37"/>
      <c r="F261" s="37"/>
      <c r="G261" s="37"/>
      <c r="M261" s="33"/>
    </row>
    <row r="262" spans="2:13" x14ac:dyDescent="0.2">
      <c r="B262" s="37"/>
      <c r="C262" s="37"/>
      <c r="D262" s="37"/>
      <c r="E262" s="37"/>
      <c r="F262" s="37"/>
      <c r="G262" s="37"/>
      <c r="M262" s="33"/>
    </row>
    <row r="263" spans="2:13" x14ac:dyDescent="0.2">
      <c r="B263" s="37"/>
      <c r="C263" s="37"/>
      <c r="D263" s="37"/>
      <c r="E263" s="37"/>
      <c r="F263" s="37"/>
      <c r="G263" s="37"/>
      <c r="M263" s="33"/>
    </row>
    <row r="264" spans="2:13" x14ac:dyDescent="0.2">
      <c r="B264" s="37"/>
      <c r="C264" s="37"/>
      <c r="D264" s="37"/>
      <c r="E264" s="37"/>
      <c r="F264" s="37"/>
      <c r="G264" s="37"/>
      <c r="M264" s="33"/>
    </row>
    <row r="265" spans="2:13" x14ac:dyDescent="0.2">
      <c r="B265" s="37"/>
      <c r="C265" s="37"/>
      <c r="D265" s="37"/>
      <c r="E265" s="37"/>
      <c r="F265" s="37"/>
      <c r="G265" s="37"/>
      <c r="M265" s="33"/>
    </row>
    <row r="266" spans="2:13" x14ac:dyDescent="0.2">
      <c r="B266" s="37"/>
      <c r="C266" s="37"/>
      <c r="D266" s="37"/>
      <c r="E266" s="37"/>
      <c r="F266" s="37"/>
      <c r="G266" s="37"/>
      <c r="M266" s="33"/>
    </row>
    <row r="267" spans="2:13" x14ac:dyDescent="0.2">
      <c r="B267" s="37"/>
      <c r="C267" s="37"/>
      <c r="D267" s="37"/>
      <c r="E267" s="37"/>
      <c r="F267" s="37"/>
      <c r="G267" s="37"/>
      <c r="M267" s="33"/>
    </row>
    <row r="268" spans="2:13" x14ac:dyDescent="0.2">
      <c r="B268" s="37"/>
      <c r="C268" s="37"/>
      <c r="D268" s="37"/>
      <c r="E268" s="37"/>
      <c r="F268" s="37"/>
      <c r="G268" s="37"/>
      <c r="M268" s="33"/>
    </row>
    <row r="269" spans="2:13" x14ac:dyDescent="0.2">
      <c r="B269" s="37"/>
      <c r="C269" s="37"/>
      <c r="D269" s="37"/>
      <c r="E269" s="37"/>
      <c r="F269" s="37"/>
      <c r="G269" s="37"/>
      <c r="M269" s="33"/>
    </row>
    <row r="270" spans="2:13" x14ac:dyDescent="0.2">
      <c r="B270" s="37"/>
      <c r="C270" s="37"/>
      <c r="D270" s="37"/>
      <c r="E270" s="37"/>
      <c r="F270" s="37"/>
      <c r="G270" s="37"/>
      <c r="M270" s="33"/>
    </row>
    <row r="271" spans="2:13" x14ac:dyDescent="0.2">
      <c r="B271" s="37"/>
      <c r="C271" s="37"/>
      <c r="D271" s="37"/>
      <c r="E271" s="37"/>
      <c r="F271" s="37"/>
      <c r="G271" s="37"/>
      <c r="M271" s="33"/>
    </row>
    <row r="272" spans="2:13" x14ac:dyDescent="0.2">
      <c r="B272" s="37"/>
      <c r="C272" s="37"/>
      <c r="D272" s="37"/>
      <c r="E272" s="37"/>
      <c r="F272" s="37"/>
      <c r="G272" s="37"/>
      <c r="M272" s="33"/>
    </row>
    <row r="273" spans="2:13" x14ac:dyDescent="0.2">
      <c r="B273" s="37"/>
      <c r="C273" s="37"/>
      <c r="D273" s="37"/>
      <c r="E273" s="37"/>
      <c r="F273" s="37"/>
      <c r="G273" s="37"/>
      <c r="M273" s="33"/>
    </row>
    <row r="274" spans="2:13" x14ac:dyDescent="0.2">
      <c r="B274" s="37"/>
      <c r="C274" s="37"/>
      <c r="D274" s="37"/>
      <c r="E274" s="37"/>
      <c r="F274" s="37"/>
      <c r="G274" s="37"/>
      <c r="M274" s="33"/>
    </row>
    <row r="275" spans="2:13" x14ac:dyDescent="0.2">
      <c r="B275" s="37"/>
      <c r="C275" s="37"/>
      <c r="D275" s="37"/>
      <c r="E275" s="37"/>
      <c r="F275" s="37"/>
      <c r="G275" s="37"/>
      <c r="M275" s="33"/>
    </row>
    <row r="276" spans="2:13" x14ac:dyDescent="0.2">
      <c r="B276" s="37"/>
      <c r="C276" s="37"/>
      <c r="D276" s="37"/>
      <c r="E276" s="37"/>
      <c r="F276" s="37"/>
      <c r="G276" s="37"/>
      <c r="M276" s="33"/>
    </row>
    <row r="277" spans="2:13" x14ac:dyDescent="0.2">
      <c r="B277" s="37"/>
      <c r="C277" s="37"/>
      <c r="D277" s="37"/>
      <c r="E277" s="37"/>
      <c r="F277" s="37"/>
      <c r="G277" s="37"/>
      <c r="M277" s="33"/>
    </row>
    <row r="278" spans="2:13" x14ac:dyDescent="0.2">
      <c r="B278" s="37"/>
      <c r="C278" s="37"/>
      <c r="D278" s="37"/>
      <c r="E278" s="37"/>
      <c r="F278" s="37"/>
      <c r="G278" s="37"/>
      <c r="M278" s="33"/>
    </row>
    <row r="279" spans="2:13" x14ac:dyDescent="0.2">
      <c r="B279" s="37"/>
      <c r="C279" s="37"/>
      <c r="D279" s="37"/>
      <c r="E279" s="37"/>
      <c r="F279" s="37"/>
      <c r="G279" s="37"/>
      <c r="M279" s="33"/>
    </row>
    <row r="280" spans="2:13" x14ac:dyDescent="0.2">
      <c r="B280" s="37"/>
      <c r="C280" s="37"/>
      <c r="D280" s="37"/>
      <c r="E280" s="37"/>
      <c r="F280" s="37"/>
      <c r="G280" s="37"/>
      <c r="M280" s="33"/>
    </row>
    <row r="281" spans="2:13" x14ac:dyDescent="0.2">
      <c r="B281" s="37"/>
      <c r="C281" s="37"/>
      <c r="D281" s="37"/>
      <c r="E281" s="37"/>
      <c r="F281" s="37"/>
      <c r="G281" s="37"/>
      <c r="M281" s="33"/>
    </row>
    <row r="282" spans="2:13" x14ac:dyDescent="0.2">
      <c r="B282" s="37"/>
      <c r="C282" s="37"/>
      <c r="D282" s="37"/>
      <c r="E282" s="37"/>
      <c r="F282" s="37"/>
      <c r="G282" s="37"/>
      <c r="M282" s="33"/>
    </row>
    <row r="283" spans="2:13" x14ac:dyDescent="0.2">
      <c r="B283" s="37"/>
      <c r="C283" s="37"/>
      <c r="D283" s="37"/>
      <c r="E283" s="37"/>
      <c r="F283" s="37"/>
      <c r="G283" s="37"/>
      <c r="M283" s="33"/>
    </row>
    <row r="284" spans="2:13" x14ac:dyDescent="0.2">
      <c r="B284" s="37"/>
      <c r="C284" s="37"/>
      <c r="D284" s="37"/>
      <c r="E284" s="37"/>
      <c r="F284" s="37"/>
      <c r="G284" s="37"/>
      <c r="M284" s="33"/>
    </row>
    <row r="285" spans="2:13" x14ac:dyDescent="0.2">
      <c r="B285" s="37"/>
      <c r="C285" s="37"/>
      <c r="D285" s="37"/>
      <c r="E285" s="37"/>
      <c r="F285" s="37"/>
      <c r="G285" s="37"/>
      <c r="M285" s="33"/>
    </row>
    <row r="286" spans="2:13" x14ac:dyDescent="0.2">
      <c r="B286" s="37"/>
      <c r="C286" s="37"/>
      <c r="D286" s="37"/>
      <c r="E286" s="37"/>
      <c r="F286" s="37"/>
      <c r="G286" s="37"/>
      <c r="M286" s="33"/>
    </row>
    <row r="287" spans="2:13" x14ac:dyDescent="0.2">
      <c r="B287" s="37"/>
      <c r="C287" s="37"/>
      <c r="D287" s="37"/>
      <c r="E287" s="37"/>
      <c r="F287" s="37"/>
      <c r="G287" s="37"/>
      <c r="M287" s="33"/>
    </row>
    <row r="288" spans="2:13" x14ac:dyDescent="0.2">
      <c r="B288" s="37"/>
      <c r="C288" s="37"/>
      <c r="D288" s="37"/>
      <c r="E288" s="37"/>
      <c r="F288" s="37"/>
      <c r="G288" s="37"/>
      <c r="M288" s="33"/>
    </row>
    <row r="289" spans="2:13" x14ac:dyDescent="0.2">
      <c r="B289" s="37"/>
      <c r="C289" s="37"/>
      <c r="D289" s="37"/>
      <c r="E289" s="37"/>
      <c r="F289" s="37"/>
      <c r="G289" s="37"/>
      <c r="M289" s="33"/>
    </row>
    <row r="290" spans="2:13" x14ac:dyDescent="0.2">
      <c r="B290" s="37"/>
      <c r="C290" s="37"/>
      <c r="D290" s="37"/>
      <c r="E290" s="37"/>
      <c r="F290" s="37"/>
      <c r="G290" s="37"/>
      <c r="M290" s="33"/>
    </row>
    <row r="291" spans="2:13" x14ac:dyDescent="0.2">
      <c r="B291" s="37"/>
      <c r="C291" s="37"/>
      <c r="D291" s="37"/>
      <c r="E291" s="37"/>
      <c r="F291" s="37"/>
      <c r="G291" s="37"/>
      <c r="M291" s="33"/>
    </row>
    <row r="292" spans="2:13" x14ac:dyDescent="0.2">
      <c r="B292" s="37"/>
      <c r="C292" s="37"/>
      <c r="D292" s="37"/>
      <c r="E292" s="37"/>
      <c r="F292" s="37"/>
      <c r="G292" s="37"/>
    </row>
    <row r="293" spans="2:13" x14ac:dyDescent="0.2">
      <c r="B293" s="37"/>
      <c r="C293" s="37"/>
      <c r="D293" s="37"/>
      <c r="E293" s="37"/>
      <c r="F293" s="37"/>
      <c r="G293" s="37"/>
    </row>
    <row r="294" spans="2:13" x14ac:dyDescent="0.2">
      <c r="B294" s="37"/>
      <c r="C294" s="37"/>
      <c r="D294" s="37"/>
      <c r="E294" s="37"/>
      <c r="F294" s="37"/>
      <c r="G294" s="37"/>
    </row>
    <row r="295" spans="2:13" x14ac:dyDescent="0.2">
      <c r="B295" s="37"/>
      <c r="C295" s="37"/>
      <c r="D295" s="37"/>
      <c r="E295" s="37"/>
      <c r="F295" s="37"/>
      <c r="G295" s="37"/>
    </row>
    <row r="296" spans="2:13" x14ac:dyDescent="0.2">
      <c r="B296" s="37"/>
      <c r="C296" s="37"/>
      <c r="D296" s="37"/>
      <c r="E296" s="37"/>
      <c r="F296" s="37"/>
      <c r="G296" s="37"/>
    </row>
    <row r="297" spans="2:13" x14ac:dyDescent="0.2">
      <c r="B297" s="37"/>
      <c r="C297" s="37"/>
      <c r="D297" s="37"/>
      <c r="E297" s="37"/>
      <c r="F297" s="37"/>
      <c r="G297" s="37"/>
    </row>
    <row r="298" spans="2:13" x14ac:dyDescent="0.2">
      <c r="B298" s="37"/>
      <c r="C298" s="37"/>
      <c r="D298" s="37"/>
      <c r="E298" s="37"/>
      <c r="F298" s="37"/>
      <c r="G298" s="37"/>
    </row>
    <row r="299" spans="2:13" x14ac:dyDescent="0.2">
      <c r="B299" s="37"/>
      <c r="C299" s="37"/>
      <c r="D299" s="37"/>
      <c r="E299" s="37"/>
      <c r="F299" s="37"/>
      <c r="G299" s="37"/>
    </row>
    <row r="300" spans="2:13" x14ac:dyDescent="0.2">
      <c r="B300" s="37"/>
      <c r="C300" s="37"/>
      <c r="D300" s="37"/>
      <c r="E300" s="37"/>
      <c r="F300" s="37"/>
      <c r="G300" s="37"/>
    </row>
    <row r="301" spans="2:13" x14ac:dyDescent="0.2">
      <c r="B301" s="37"/>
      <c r="C301" s="37"/>
      <c r="D301" s="37"/>
      <c r="E301" s="37"/>
      <c r="F301" s="37"/>
      <c r="G301" s="37"/>
    </row>
    <row r="302" spans="2:13" x14ac:dyDescent="0.2">
      <c r="G302" s="33"/>
    </row>
    <row r="303" spans="2:13" x14ac:dyDescent="0.2">
      <c r="G303" s="33"/>
    </row>
    <row r="304" spans="2:13" x14ac:dyDescent="0.2">
      <c r="G304" s="33"/>
    </row>
    <row r="305" spans="7:7" x14ac:dyDescent="0.2">
      <c r="G305" s="33"/>
    </row>
    <row r="306" spans="7:7" x14ac:dyDescent="0.2">
      <c r="G306" s="33"/>
    </row>
    <row r="307" spans="7:7" x14ac:dyDescent="0.2">
      <c r="G307" s="33"/>
    </row>
    <row r="308" spans="7:7" x14ac:dyDescent="0.2">
      <c r="G308" s="33"/>
    </row>
    <row r="309" spans="7:7" x14ac:dyDescent="0.2">
      <c r="G309" s="33"/>
    </row>
    <row r="310" spans="7:7" x14ac:dyDescent="0.2">
      <c r="G310" s="33"/>
    </row>
    <row r="311" spans="7:7" x14ac:dyDescent="0.2">
      <c r="G311" s="33"/>
    </row>
    <row r="312" spans="7:7" x14ac:dyDescent="0.2">
      <c r="G312" s="33"/>
    </row>
    <row r="313" spans="7:7" x14ac:dyDescent="0.2">
      <c r="G313" s="33"/>
    </row>
    <row r="314" spans="7:7" x14ac:dyDescent="0.2">
      <c r="G314" s="33"/>
    </row>
    <row r="315" spans="7:7" x14ac:dyDescent="0.2">
      <c r="G315" s="33"/>
    </row>
    <row r="316" spans="7:7" x14ac:dyDescent="0.2">
      <c r="G316" s="33"/>
    </row>
    <row r="317" spans="7:7" x14ac:dyDescent="0.2">
      <c r="G317" s="33"/>
    </row>
    <row r="318" spans="7:7" x14ac:dyDescent="0.2">
      <c r="G318" s="33"/>
    </row>
    <row r="319" spans="7:7" x14ac:dyDescent="0.2">
      <c r="G319" s="33"/>
    </row>
    <row r="320" spans="7:7" x14ac:dyDescent="0.2">
      <c r="G320" s="33"/>
    </row>
    <row r="321" spans="7:7" x14ac:dyDescent="0.2">
      <c r="G321" s="33"/>
    </row>
    <row r="322" spans="7:7" x14ac:dyDescent="0.2">
      <c r="G322" s="33"/>
    </row>
    <row r="323" spans="7:7" x14ac:dyDescent="0.2">
      <c r="G323" s="33"/>
    </row>
    <row r="324" spans="7:7" x14ac:dyDescent="0.2">
      <c r="G324" s="33"/>
    </row>
    <row r="325" spans="7:7" x14ac:dyDescent="0.2">
      <c r="G325" s="33"/>
    </row>
    <row r="326" spans="7:7" x14ac:dyDescent="0.2">
      <c r="G326" s="33"/>
    </row>
    <row r="327" spans="7:7" x14ac:dyDescent="0.2">
      <c r="G327" s="33"/>
    </row>
    <row r="328" spans="7:7" x14ac:dyDescent="0.2">
      <c r="G328" s="33"/>
    </row>
    <row r="329" spans="7:7" x14ac:dyDescent="0.2">
      <c r="G329" s="33"/>
    </row>
  </sheetData>
  <mergeCells count="7">
    <mergeCell ref="K15:L15"/>
    <mergeCell ref="B14:K14"/>
    <mergeCell ref="G16:G18"/>
    <mergeCell ref="I16:L16"/>
    <mergeCell ref="I17:J17"/>
    <mergeCell ref="K17:K18"/>
    <mergeCell ref="L17:L18"/>
  </mergeCells>
  <pageMargins left="1.1811023622047245" right="0.59055118110236227" top="0.78740157480314965" bottom="0.78740157480314965" header="0.51181102362204722" footer="0.51181102362204722"/>
  <pageSetup paperSize="9" scale="48" firstPageNumber="46" fitToHeight="0" orientation="portrait" useFirstPageNumber="1" r:id="rId1"/>
  <headerFooter alignWithMargins="0">
    <oddHeader>&amp;C&amp;P</oddHeader>
    <oddFooter>&amp;L172мз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7_2019 </vt:lpstr>
      <vt:lpstr>'прил 7_2019 '!Область_печати</vt:lpstr>
    </vt:vector>
  </TitlesOfParts>
  <Company>Администрация г.Сергиев Посад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revision/>
  <cp:lastPrinted>2019-06-10T11:53:29Z</cp:lastPrinted>
  <dcterms:created xsi:type="dcterms:W3CDTF">2008-10-31T13:38:20Z</dcterms:created>
  <dcterms:modified xsi:type="dcterms:W3CDTF">2019-12-09T06:47:55Z</dcterms:modified>
</cp:coreProperties>
</file>