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Отдел доходов\мои документы Доход 1\2019\Совет\бюджет на 2020 год\ДЛЯ ОПУБЛИКОВАНИЯ\"/>
    </mc:Choice>
  </mc:AlternateContent>
  <bookViews>
    <workbookView xWindow="0" yWindow="0" windowWidth="23040" windowHeight="10212"/>
  </bookViews>
  <sheets>
    <sheet name="Результат 1" sheetId="1" r:id="rId1"/>
  </sheets>
  <definedNames>
    <definedName name="_xlnm.Print_Titles" localSheetId="0">'Результат 1'!$11:$13</definedName>
  </definedNames>
  <calcPr calcId="152511"/>
</workbook>
</file>

<file path=xl/calcChain.xml><?xml version="1.0" encoding="utf-8"?>
<calcChain xmlns="http://schemas.openxmlformats.org/spreadsheetml/2006/main">
  <c r="F216" i="1" l="1"/>
  <c r="F204" i="1"/>
  <c r="F1037" i="1" l="1"/>
  <c r="F700" i="1" l="1"/>
  <c r="H51" i="1" l="1"/>
  <c r="G51" i="1"/>
  <c r="F51" i="1"/>
  <c r="H26" i="1"/>
  <c r="G26" i="1"/>
  <c r="F26" i="1"/>
  <c r="F154" i="1" l="1"/>
  <c r="F639" i="1" l="1"/>
  <c r="F706" i="1"/>
  <c r="F633" i="1"/>
  <c r="F605" i="1"/>
  <c r="F534" i="1"/>
  <c r="G639" i="1" l="1"/>
  <c r="F620" i="1" l="1"/>
  <c r="F851" i="1" l="1"/>
  <c r="F897" i="1"/>
  <c r="F844" i="1"/>
  <c r="H429" i="1" l="1"/>
  <c r="G429" i="1"/>
  <c r="H40" i="1" l="1"/>
  <c r="G40" i="1"/>
  <c r="F40" i="1"/>
  <c r="H38" i="1"/>
  <c r="G38" i="1"/>
  <c r="F38" i="1"/>
  <c r="H36" i="1"/>
  <c r="H35" i="1" s="1"/>
  <c r="H34" i="1" s="1"/>
  <c r="H33" i="1" s="1"/>
  <c r="H32" i="1" s="1"/>
  <c r="G36" i="1"/>
  <c r="F36" i="1"/>
  <c r="F35" i="1" l="1"/>
  <c r="F34" i="1" s="1"/>
  <c r="F33" i="1" s="1"/>
  <c r="F32" i="1" s="1"/>
  <c r="G35" i="1"/>
  <c r="G34" i="1" s="1"/>
  <c r="G33" i="1" s="1"/>
  <c r="G32" i="1" s="1"/>
  <c r="H370" i="1"/>
  <c r="G370" i="1"/>
  <c r="F370" i="1"/>
  <c r="H381" i="1"/>
  <c r="G381" i="1"/>
  <c r="F381" i="1"/>
  <c r="H676" i="1"/>
  <c r="G676" i="1"/>
  <c r="F676" i="1"/>
  <c r="F691" i="1"/>
  <c r="H505" i="1"/>
  <c r="H504" i="1" s="1"/>
  <c r="G505" i="1"/>
  <c r="G504" i="1" s="1"/>
  <c r="F505" i="1"/>
  <c r="F504" i="1"/>
  <c r="G432" i="1"/>
  <c r="G431" i="1" s="1"/>
  <c r="F432" i="1"/>
  <c r="F431" i="1" s="1"/>
  <c r="F269" i="1" l="1"/>
  <c r="H271" i="1"/>
  <c r="H270" i="1" s="1"/>
  <c r="G271" i="1"/>
  <c r="G270" i="1" s="1"/>
  <c r="F271" i="1"/>
  <c r="F270" i="1" s="1"/>
  <c r="H255" i="1"/>
  <c r="H821" i="1" l="1"/>
  <c r="H820" i="1" s="1"/>
  <c r="G821" i="1"/>
  <c r="G820" i="1" s="1"/>
  <c r="F821" i="1"/>
  <c r="F820" i="1" s="1"/>
  <c r="H779" i="1"/>
  <c r="G779" i="1"/>
  <c r="H806" i="1"/>
  <c r="H805" i="1" s="1"/>
  <c r="H804" i="1" s="1"/>
  <c r="H803" i="1" s="1"/>
  <c r="H802" i="1" s="1"/>
  <c r="G806" i="1"/>
  <c r="G805" i="1"/>
  <c r="G804" i="1" s="1"/>
  <c r="G803" i="1" s="1"/>
  <c r="G802" i="1" s="1"/>
  <c r="F806" i="1"/>
  <c r="F805" i="1" s="1"/>
  <c r="F804" i="1" s="1"/>
  <c r="F803" i="1" s="1"/>
  <c r="F802" i="1" s="1"/>
  <c r="H800" i="1"/>
  <c r="G800" i="1"/>
  <c r="F800" i="1"/>
  <c r="H798" i="1" l="1"/>
  <c r="G798" i="1"/>
  <c r="F798" i="1"/>
  <c r="H796" i="1"/>
  <c r="G796" i="1"/>
  <c r="F796" i="1"/>
  <c r="H791" i="1"/>
  <c r="H790" i="1" s="1"/>
  <c r="G791" i="1"/>
  <c r="G790" i="1" s="1"/>
  <c r="F791" i="1"/>
  <c r="H793" i="1"/>
  <c r="G793" i="1"/>
  <c r="F793" i="1"/>
  <c r="H785" i="1"/>
  <c r="G785" i="1"/>
  <c r="F785" i="1"/>
  <c r="H783" i="1"/>
  <c r="G783" i="1"/>
  <c r="F783" i="1"/>
  <c r="H781" i="1"/>
  <c r="G781" i="1"/>
  <c r="F781" i="1"/>
  <c r="F779" i="1"/>
  <c r="H776" i="1"/>
  <c r="H775" i="1" s="1"/>
  <c r="G776" i="1"/>
  <c r="G775" i="1" s="1"/>
  <c r="F776" i="1"/>
  <c r="F775" i="1" s="1"/>
  <c r="H773" i="1"/>
  <c r="H772" i="1" s="1"/>
  <c r="G773" i="1"/>
  <c r="G772" i="1" s="1"/>
  <c r="F773" i="1"/>
  <c r="F772" i="1" s="1"/>
  <c r="H770" i="1"/>
  <c r="H769" i="1" s="1"/>
  <c r="G770" i="1"/>
  <c r="G769" i="1" s="1"/>
  <c r="F770" i="1"/>
  <c r="F769" i="1" s="1"/>
  <c r="H767" i="1"/>
  <c r="H766" i="1" s="1"/>
  <c r="G767" i="1"/>
  <c r="G766" i="1" s="1"/>
  <c r="F767" i="1"/>
  <c r="F766" i="1" s="1"/>
  <c r="H762" i="1"/>
  <c r="H761" i="1" s="1"/>
  <c r="H760" i="1" s="1"/>
  <c r="H759" i="1" s="1"/>
  <c r="G762" i="1"/>
  <c r="G761" i="1" s="1"/>
  <c r="G760" i="1" s="1"/>
  <c r="G759" i="1" s="1"/>
  <c r="F762" i="1"/>
  <c r="F761" i="1" s="1"/>
  <c r="F760" i="1" s="1"/>
  <c r="F759" i="1" s="1"/>
  <c r="H745" i="1"/>
  <c r="H744" i="1" s="1"/>
  <c r="G745" i="1"/>
  <c r="G744" i="1" s="1"/>
  <c r="H752" i="1"/>
  <c r="H751" i="1" s="1"/>
  <c r="G752" i="1"/>
  <c r="G751" i="1" s="1"/>
  <c r="F752" i="1"/>
  <c r="F751" i="1" s="1"/>
  <c r="F750" i="1" s="1"/>
  <c r="H755" i="1"/>
  <c r="H754" i="1" s="1"/>
  <c r="G755" i="1"/>
  <c r="G754" i="1" s="1"/>
  <c r="G750" i="1" s="1"/>
  <c r="F755" i="1"/>
  <c r="F754" i="1" s="1"/>
  <c r="H748" i="1"/>
  <c r="H747" i="1" s="1"/>
  <c r="G748" i="1"/>
  <c r="G747" i="1" s="1"/>
  <c r="F748" i="1"/>
  <c r="F747" i="1" s="1"/>
  <c r="F745" i="1"/>
  <c r="F744" i="1" s="1"/>
  <c r="H738" i="1"/>
  <c r="H737" i="1" s="1"/>
  <c r="H736" i="1" s="1"/>
  <c r="H735" i="1" s="1"/>
  <c r="H734" i="1" s="1"/>
  <c r="G738" i="1"/>
  <c r="G737" i="1" s="1"/>
  <c r="G736" i="1" s="1"/>
  <c r="G735" i="1" s="1"/>
  <c r="G734" i="1" s="1"/>
  <c r="F738" i="1"/>
  <c r="F737" i="1" s="1"/>
  <c r="F736" i="1" s="1"/>
  <c r="F735" i="1" s="1"/>
  <c r="F734" i="1" s="1"/>
  <c r="H732" i="1"/>
  <c r="H731" i="1" s="1"/>
  <c r="H730" i="1" s="1"/>
  <c r="G732" i="1"/>
  <c r="G731" i="1" s="1"/>
  <c r="G730" i="1" s="1"/>
  <c r="F732" i="1"/>
  <c r="F731" i="1" s="1"/>
  <c r="F730" i="1" s="1"/>
  <c r="H728" i="1"/>
  <c r="H727" i="1" s="1"/>
  <c r="H726" i="1" s="1"/>
  <c r="G728" i="1"/>
  <c r="G727" i="1"/>
  <c r="G726" i="1" s="1"/>
  <c r="F728" i="1"/>
  <c r="F727" i="1" s="1"/>
  <c r="F726" i="1" s="1"/>
  <c r="H724" i="1"/>
  <c r="H723" i="1" s="1"/>
  <c r="G724" i="1"/>
  <c r="G723" i="1" s="1"/>
  <c r="F724" i="1"/>
  <c r="F723" i="1" s="1"/>
  <c r="H721" i="1"/>
  <c r="H720" i="1" s="1"/>
  <c r="G721" i="1"/>
  <c r="G720" i="1" s="1"/>
  <c r="F721" i="1"/>
  <c r="F720" i="1" s="1"/>
  <c r="H718" i="1"/>
  <c r="H717" i="1" s="1"/>
  <c r="G718" i="1"/>
  <c r="G717" i="1" s="1"/>
  <c r="F718" i="1"/>
  <c r="F717" i="1" s="1"/>
  <c r="H715" i="1"/>
  <c r="H714" i="1" s="1"/>
  <c r="G715" i="1"/>
  <c r="G714" i="1" s="1"/>
  <c r="F715" i="1"/>
  <c r="F714" i="1" s="1"/>
  <c r="H712" i="1"/>
  <c r="H711" i="1" s="1"/>
  <c r="G712" i="1"/>
  <c r="G711" i="1" s="1"/>
  <c r="F712" i="1"/>
  <c r="F711" i="1" s="1"/>
  <c r="F795" i="1" l="1"/>
  <c r="F790" i="1"/>
  <c r="G710" i="1"/>
  <c r="G709" i="1" s="1"/>
  <c r="G708" i="1" s="1"/>
  <c r="G707" i="1" s="1"/>
  <c r="H750" i="1"/>
  <c r="H710" i="1"/>
  <c r="H709" i="1" s="1"/>
  <c r="H708" i="1" s="1"/>
  <c r="H707" i="1" s="1"/>
  <c r="G778" i="1"/>
  <c r="G765" i="1" s="1"/>
  <c r="G764" i="1" s="1"/>
  <c r="G758" i="1" s="1"/>
  <c r="H778" i="1"/>
  <c r="H765" i="1" s="1"/>
  <c r="H764" i="1" s="1"/>
  <c r="F743" i="1"/>
  <c r="F742" i="1" s="1"/>
  <c r="F741" i="1" s="1"/>
  <c r="F740" i="1" s="1"/>
  <c r="F778" i="1"/>
  <c r="F765" i="1" s="1"/>
  <c r="F764" i="1" s="1"/>
  <c r="F758" i="1" s="1"/>
  <c r="F757" i="1" s="1"/>
  <c r="F710" i="1"/>
  <c r="F709" i="1" s="1"/>
  <c r="F708" i="1" s="1"/>
  <c r="F707" i="1" s="1"/>
  <c r="F789" i="1"/>
  <c r="F788" i="1" s="1"/>
  <c r="F787" i="1" s="1"/>
  <c r="G795" i="1"/>
  <c r="G789" i="1" s="1"/>
  <c r="G788" i="1" s="1"/>
  <c r="G787" i="1" s="1"/>
  <c r="G743" i="1"/>
  <c r="G742" i="1" s="1"/>
  <c r="G741" i="1" s="1"/>
  <c r="G740" i="1" s="1"/>
  <c r="H795" i="1"/>
  <c r="H789" i="1" s="1"/>
  <c r="H788" i="1" s="1"/>
  <c r="H787" i="1" s="1"/>
  <c r="H743" i="1"/>
  <c r="H742" i="1" s="1"/>
  <c r="H741" i="1" s="1"/>
  <c r="H740" i="1" s="1"/>
  <c r="H758" i="1"/>
  <c r="H705" i="1"/>
  <c r="H704" i="1"/>
  <c r="H700" i="1" s="1"/>
  <c r="H699" i="1" s="1"/>
  <c r="H698" i="1" s="1"/>
  <c r="H702" i="1"/>
  <c r="G704" i="1"/>
  <c r="G702" i="1"/>
  <c r="G701" i="1" s="1"/>
  <c r="F702" i="1"/>
  <c r="F701" i="1" s="1"/>
  <c r="F705" i="1"/>
  <c r="F704" i="1" s="1"/>
  <c r="H696" i="1"/>
  <c r="H695" i="1" s="1"/>
  <c r="H694" i="1" s="1"/>
  <c r="H693" i="1" s="1"/>
  <c r="H692" i="1" s="1"/>
  <c r="G696" i="1"/>
  <c r="G695" i="1" s="1"/>
  <c r="G694" i="1" s="1"/>
  <c r="G693" i="1" s="1"/>
  <c r="G692" i="1" s="1"/>
  <c r="F696" i="1"/>
  <c r="F695" i="1" s="1"/>
  <c r="F694" i="1" s="1"/>
  <c r="F693" i="1" s="1"/>
  <c r="F692" i="1" s="1"/>
  <c r="H690" i="1"/>
  <c r="H689" i="1" s="1"/>
  <c r="G690" i="1"/>
  <c r="G689" i="1" s="1"/>
  <c r="F690" i="1"/>
  <c r="F689" i="1" s="1"/>
  <c r="H687" i="1"/>
  <c r="H686" i="1" s="1"/>
  <c r="G687" i="1"/>
  <c r="G686" i="1" s="1"/>
  <c r="F687" i="1"/>
  <c r="F686" i="1" s="1"/>
  <c r="H681" i="1"/>
  <c r="H680" i="1" s="1"/>
  <c r="G681" i="1"/>
  <c r="G680" i="1" s="1"/>
  <c r="F681" i="1"/>
  <c r="F680" i="1" s="1"/>
  <c r="H678" i="1"/>
  <c r="H677" i="1" s="1"/>
  <c r="G678" i="1"/>
  <c r="G677" i="1" s="1"/>
  <c r="F678" i="1"/>
  <c r="F677" i="1" s="1"/>
  <c r="H675" i="1"/>
  <c r="H674" i="1" s="1"/>
  <c r="G675" i="1"/>
  <c r="G674" i="1" s="1"/>
  <c r="G673" i="1" s="1"/>
  <c r="F675" i="1"/>
  <c r="F674" i="1" s="1"/>
  <c r="H671" i="1"/>
  <c r="H670" i="1" s="1"/>
  <c r="G671" i="1"/>
  <c r="G670" i="1"/>
  <c r="F671" i="1"/>
  <c r="F670" i="1" s="1"/>
  <c r="H668" i="1"/>
  <c r="H667" i="1" s="1"/>
  <c r="G668" i="1"/>
  <c r="G667" i="1" s="1"/>
  <c r="F668" i="1"/>
  <c r="F667" i="1" s="1"/>
  <c r="H665" i="1"/>
  <c r="H664" i="1" s="1"/>
  <c r="G665" i="1"/>
  <c r="G664" i="1" s="1"/>
  <c r="F665" i="1"/>
  <c r="F664" i="1" s="1"/>
  <c r="H662" i="1"/>
  <c r="H661" i="1" s="1"/>
  <c r="G662" i="1"/>
  <c r="G661" i="1" s="1"/>
  <c r="F662" i="1"/>
  <c r="F661" i="1" s="1"/>
  <c r="H673" i="1" l="1"/>
  <c r="G685" i="1"/>
  <c r="G684" i="1" s="1"/>
  <c r="G683" i="1" s="1"/>
  <c r="F685" i="1"/>
  <c r="F684" i="1" s="1"/>
  <c r="F683" i="1" s="1"/>
  <c r="F699" i="1"/>
  <c r="F698" i="1" s="1"/>
  <c r="H685" i="1"/>
  <c r="H684" i="1" s="1"/>
  <c r="H683" i="1" s="1"/>
  <c r="F673" i="1"/>
  <c r="G757" i="1"/>
  <c r="G700" i="1"/>
  <c r="G699" i="1" s="1"/>
  <c r="G698" i="1" s="1"/>
  <c r="H757" i="1"/>
  <c r="H658" i="1"/>
  <c r="H657" i="1" s="1"/>
  <c r="H656" i="1" s="1"/>
  <c r="G658" i="1"/>
  <c r="G657" i="1" s="1"/>
  <c r="G656" i="1" s="1"/>
  <c r="F658" i="1"/>
  <c r="F657" i="1" s="1"/>
  <c r="F656" i="1" s="1"/>
  <c r="H654" i="1"/>
  <c r="H653" i="1" s="1"/>
  <c r="H652" i="1" s="1"/>
  <c r="G654" i="1"/>
  <c r="G653" i="1" s="1"/>
  <c r="G652" i="1" s="1"/>
  <c r="F654" i="1"/>
  <c r="F653" i="1" s="1"/>
  <c r="F652" i="1" s="1"/>
  <c r="H650" i="1"/>
  <c r="H649" i="1" s="1"/>
  <c r="G650" i="1"/>
  <c r="G649" i="1" s="1"/>
  <c r="F650" i="1"/>
  <c r="F649" i="1" s="1"/>
  <c r="H647" i="1"/>
  <c r="H646" i="1" s="1"/>
  <c r="G647" i="1"/>
  <c r="G646" i="1" s="1"/>
  <c r="F647" i="1"/>
  <c r="F646" i="1" s="1"/>
  <c r="H644" i="1"/>
  <c r="H643" i="1" s="1"/>
  <c r="G644" i="1"/>
  <c r="G643" i="1" s="1"/>
  <c r="F644" i="1"/>
  <c r="F643" i="1" s="1"/>
  <c r="H641" i="1"/>
  <c r="H640" i="1" s="1"/>
  <c r="G641" i="1"/>
  <c r="G640" i="1" s="1"/>
  <c r="F641" i="1"/>
  <c r="F640" i="1" s="1"/>
  <c r="H638" i="1"/>
  <c r="H637" i="1" s="1"/>
  <c r="G638" i="1"/>
  <c r="G637" i="1" s="1"/>
  <c r="F638" i="1"/>
  <c r="F637" i="1" s="1"/>
  <c r="H635" i="1"/>
  <c r="H634" i="1" s="1"/>
  <c r="G635" i="1"/>
  <c r="G634" i="1" s="1"/>
  <c r="F635" i="1"/>
  <c r="F634" i="1" s="1"/>
  <c r="H632" i="1"/>
  <c r="H631" i="1" s="1"/>
  <c r="G632" i="1"/>
  <c r="G631" i="1" s="1"/>
  <c r="F632" i="1"/>
  <c r="F631" i="1" s="1"/>
  <c r="H607" i="1"/>
  <c r="H606" i="1" s="1"/>
  <c r="G607" i="1"/>
  <c r="G606" i="1" s="1"/>
  <c r="F607" i="1"/>
  <c r="F606" i="1" s="1"/>
  <c r="H625" i="1"/>
  <c r="H624" i="1" s="1"/>
  <c r="H623" i="1" s="1"/>
  <c r="H622" i="1" s="1"/>
  <c r="H621" i="1" s="1"/>
  <c r="G625" i="1"/>
  <c r="G624" i="1" s="1"/>
  <c r="G623" i="1" s="1"/>
  <c r="G622" i="1" s="1"/>
  <c r="G621" i="1" s="1"/>
  <c r="F625" i="1"/>
  <c r="F624" i="1" s="1"/>
  <c r="F623" i="1" s="1"/>
  <c r="F622" i="1" s="1"/>
  <c r="F621" i="1" s="1"/>
  <c r="H619" i="1"/>
  <c r="H618" i="1" s="1"/>
  <c r="H617" i="1" s="1"/>
  <c r="H616" i="1" s="1"/>
  <c r="H615" i="1" s="1"/>
  <c r="G619" i="1"/>
  <c r="G618" i="1" s="1"/>
  <c r="G617" i="1" s="1"/>
  <c r="G616" i="1" s="1"/>
  <c r="G615" i="1" s="1"/>
  <c r="F619" i="1"/>
  <c r="F618" i="1" s="1"/>
  <c r="F617" i="1" s="1"/>
  <c r="F616" i="1" s="1"/>
  <c r="F615" i="1" s="1"/>
  <c r="H613" i="1"/>
  <c r="H612" i="1" s="1"/>
  <c r="G613" i="1"/>
  <c r="G612" i="1" s="1"/>
  <c r="F613" i="1"/>
  <c r="F612" i="1" s="1"/>
  <c r="H610" i="1"/>
  <c r="H609" i="1" s="1"/>
  <c r="G610" i="1"/>
  <c r="G609" i="1" s="1"/>
  <c r="F610" i="1"/>
  <c r="F609" i="1" s="1"/>
  <c r="H604" i="1"/>
  <c r="H603" i="1" s="1"/>
  <c r="G604" i="1"/>
  <c r="G603" i="1" s="1"/>
  <c r="F604" i="1"/>
  <c r="F603" i="1" s="1"/>
  <c r="H597" i="1"/>
  <c r="H596" i="1" s="1"/>
  <c r="G597" i="1"/>
  <c r="G596" i="1" s="1"/>
  <c r="H600" i="1"/>
  <c r="H599" i="1" s="1"/>
  <c r="H595" i="1" s="1"/>
  <c r="F600" i="1"/>
  <c r="F599" i="1" s="1"/>
  <c r="G600" i="1"/>
  <c r="G599" i="1" s="1"/>
  <c r="F597" i="1"/>
  <c r="F596" i="1" s="1"/>
  <c r="H586" i="1"/>
  <c r="H585" i="1" s="1"/>
  <c r="G586" i="1"/>
  <c r="G585" i="1" s="1"/>
  <c r="H589" i="1"/>
  <c r="H588" i="1" s="1"/>
  <c r="G589" i="1"/>
  <c r="G588" i="1" s="1"/>
  <c r="F589" i="1"/>
  <c r="F588" i="1" s="1"/>
  <c r="F586" i="1"/>
  <c r="F585" i="1" s="1"/>
  <c r="H583" i="1"/>
  <c r="H582" i="1" s="1"/>
  <c r="G583" i="1"/>
  <c r="G582" i="1" s="1"/>
  <c r="F583" i="1"/>
  <c r="F582" i="1" s="1"/>
  <c r="H578" i="1"/>
  <c r="H577" i="1" s="1"/>
  <c r="H576" i="1" s="1"/>
  <c r="G578" i="1"/>
  <c r="G577" i="1"/>
  <c r="G576" i="1" s="1"/>
  <c r="H574" i="1"/>
  <c r="H573" i="1" s="1"/>
  <c r="H572" i="1" s="1"/>
  <c r="G574" i="1"/>
  <c r="G573" i="1" s="1"/>
  <c r="G572" i="1" s="1"/>
  <c r="F578" i="1"/>
  <c r="F577" i="1" s="1"/>
  <c r="F576" i="1" s="1"/>
  <c r="F574" i="1"/>
  <c r="F573" i="1" s="1"/>
  <c r="F572" i="1" s="1"/>
  <c r="H566" i="1"/>
  <c r="H565" i="1" s="1"/>
  <c r="H564" i="1" s="1"/>
  <c r="H563" i="1" s="1"/>
  <c r="H562" i="1" s="1"/>
  <c r="G566" i="1"/>
  <c r="G565" i="1" s="1"/>
  <c r="G564" i="1" s="1"/>
  <c r="G563" i="1" s="1"/>
  <c r="G562" i="1" s="1"/>
  <c r="F566" i="1"/>
  <c r="F565" i="1" s="1"/>
  <c r="F564" i="1" s="1"/>
  <c r="F563" i="1" s="1"/>
  <c r="F562" i="1" s="1"/>
  <c r="H558" i="1"/>
  <c r="G558" i="1"/>
  <c r="G557" i="1" s="1"/>
  <c r="G556" i="1" s="1"/>
  <c r="G555" i="1" s="1"/>
  <c r="G554" i="1" s="1"/>
  <c r="F558" i="1"/>
  <c r="H560" i="1"/>
  <c r="G560" i="1"/>
  <c r="F560" i="1"/>
  <c r="H552" i="1"/>
  <c r="G552" i="1"/>
  <c r="G551" i="1" s="1"/>
  <c r="G550" i="1" s="1"/>
  <c r="G549" i="1" s="1"/>
  <c r="G548" i="1" s="1"/>
  <c r="H551" i="1"/>
  <c r="H550" i="1" s="1"/>
  <c r="H549" i="1" s="1"/>
  <c r="H548" i="1" s="1"/>
  <c r="F552" i="1"/>
  <c r="F551" i="1" s="1"/>
  <c r="F550" i="1" s="1"/>
  <c r="F549" i="1" s="1"/>
  <c r="F548" i="1" s="1"/>
  <c r="H544" i="1"/>
  <c r="G544" i="1"/>
  <c r="G543" i="1" s="1"/>
  <c r="G542" i="1" s="1"/>
  <c r="G541" i="1" s="1"/>
  <c r="G540" i="1" s="1"/>
  <c r="F544" i="1"/>
  <c r="F543" i="1" s="1"/>
  <c r="F542" i="1" s="1"/>
  <c r="F541" i="1" s="1"/>
  <c r="F540" i="1" s="1"/>
  <c r="H546" i="1"/>
  <c r="H543" i="1" s="1"/>
  <c r="H542" i="1" s="1"/>
  <c r="H541" i="1" s="1"/>
  <c r="H540" i="1" s="1"/>
  <c r="G546" i="1"/>
  <c r="F546" i="1"/>
  <c r="H462" i="1"/>
  <c r="G462" i="1"/>
  <c r="G447" i="1"/>
  <c r="G446" i="1"/>
  <c r="H444" i="1"/>
  <c r="H443" i="1" s="1"/>
  <c r="H442" i="1" s="1"/>
  <c r="H441" i="1" s="1"/>
  <c r="G444" i="1"/>
  <c r="G443" i="1" s="1"/>
  <c r="G442" i="1" s="1"/>
  <c r="G441" i="1" s="1"/>
  <c r="G400" i="1"/>
  <c r="G399" i="1" s="1"/>
  <c r="H268" i="1"/>
  <c r="H267" i="1" s="1"/>
  <c r="G268" i="1"/>
  <c r="G267" i="1" s="1"/>
  <c r="H265" i="1"/>
  <c r="H264" i="1" s="1"/>
  <c r="G265" i="1"/>
  <c r="G264" i="1" s="1"/>
  <c r="H227" i="1"/>
  <c r="G227" i="1"/>
  <c r="F227" i="1"/>
  <c r="H571" i="1" l="1"/>
  <c r="G630" i="1"/>
  <c r="F630" i="1"/>
  <c r="F629" i="1" s="1"/>
  <c r="F628" i="1" s="1"/>
  <c r="F627" i="1" s="1"/>
  <c r="H602" i="1"/>
  <c r="H594" i="1" s="1"/>
  <c r="H593" i="1" s="1"/>
  <c r="H592" i="1" s="1"/>
  <c r="H557" i="1"/>
  <c r="H556" i="1" s="1"/>
  <c r="H555" i="1" s="1"/>
  <c r="H554" i="1" s="1"/>
  <c r="G581" i="1"/>
  <c r="G580" i="1" s="1"/>
  <c r="G595" i="1"/>
  <c r="F557" i="1"/>
  <c r="F556" i="1" s="1"/>
  <c r="F555" i="1" s="1"/>
  <c r="F554" i="1" s="1"/>
  <c r="F581" i="1"/>
  <c r="F580" i="1" s="1"/>
  <c r="F595" i="1"/>
  <c r="F594" i="1" s="1"/>
  <c r="F593" i="1" s="1"/>
  <c r="F592" i="1" s="1"/>
  <c r="G629" i="1"/>
  <c r="G628" i="1" s="1"/>
  <c r="G627" i="1" s="1"/>
  <c r="F539" i="1"/>
  <c r="F602" i="1"/>
  <c r="F571" i="1"/>
  <c r="F570" i="1" s="1"/>
  <c r="F569" i="1" s="1"/>
  <c r="F568" i="1" s="1"/>
  <c r="G602" i="1"/>
  <c r="G594" i="1" s="1"/>
  <c r="G593" i="1" s="1"/>
  <c r="G592" i="1" s="1"/>
  <c r="G571" i="1"/>
  <c r="H630" i="1"/>
  <c r="H629" i="1" s="1"/>
  <c r="H628" i="1" s="1"/>
  <c r="H627" i="1" s="1"/>
  <c r="H581" i="1"/>
  <c r="H580" i="1" s="1"/>
  <c r="H570" i="1" s="1"/>
  <c r="H569" i="1" s="1"/>
  <c r="H568" i="1" s="1"/>
  <c r="H539" i="1"/>
  <c r="G539" i="1"/>
  <c r="H150" i="1"/>
  <c r="H149" i="1" s="1"/>
  <c r="G150" i="1"/>
  <c r="G149" i="1" s="1"/>
  <c r="H112" i="1"/>
  <c r="H111" i="1" s="1"/>
  <c r="H110" i="1" s="1"/>
  <c r="H109" i="1" s="1"/>
  <c r="G112" i="1"/>
  <c r="G111" i="1" s="1"/>
  <c r="G110" i="1" s="1"/>
  <c r="G109" i="1" s="1"/>
  <c r="H90" i="1"/>
  <c r="G90" i="1"/>
  <c r="F90" i="1"/>
  <c r="H75" i="1"/>
  <c r="G75" i="1"/>
  <c r="F75" i="1"/>
  <c r="G52" i="1"/>
  <c r="F591" i="1" l="1"/>
  <c r="G570" i="1"/>
  <c r="G569" i="1" s="1"/>
  <c r="G568" i="1" s="1"/>
  <c r="G591" i="1"/>
  <c r="H591" i="1"/>
  <c r="H825" i="1"/>
  <c r="G825" i="1"/>
  <c r="F825" i="1"/>
  <c r="H827" i="1"/>
  <c r="G827" i="1"/>
  <c r="F827" i="1"/>
  <c r="H829" i="1"/>
  <c r="G829" i="1"/>
  <c r="F829" i="1"/>
  <c r="H834" i="1"/>
  <c r="H833" i="1" s="1"/>
  <c r="H832" i="1" s="1"/>
  <c r="G834" i="1"/>
  <c r="G833" i="1" s="1"/>
  <c r="G832" i="1" s="1"/>
  <c r="F834" i="1"/>
  <c r="F833" i="1" s="1"/>
  <c r="F832" i="1" s="1"/>
  <c r="F836" i="1"/>
  <c r="F835" i="1" s="1"/>
  <c r="H837" i="1"/>
  <c r="H836" i="1" s="1"/>
  <c r="H835" i="1" s="1"/>
  <c r="G837" i="1"/>
  <c r="G836" i="1" s="1"/>
  <c r="G835" i="1" s="1"/>
  <c r="F837" i="1"/>
  <c r="F839" i="1"/>
  <c r="F838" i="1" s="1"/>
  <c r="H840" i="1"/>
  <c r="H839" i="1" s="1"/>
  <c r="H838" i="1" s="1"/>
  <c r="G840" i="1"/>
  <c r="G839" i="1" s="1"/>
  <c r="G838" i="1" s="1"/>
  <c r="F840" i="1"/>
  <c r="G842" i="1"/>
  <c r="F842" i="1"/>
  <c r="H844" i="1"/>
  <c r="H843" i="1" s="1"/>
  <c r="H842" i="1" s="1"/>
  <c r="G844" i="1"/>
  <c r="G843" i="1" s="1"/>
  <c r="F843" i="1"/>
  <c r="H847" i="1"/>
  <c r="G847" i="1"/>
  <c r="F847" i="1"/>
  <c r="H849" i="1"/>
  <c r="H848" i="1" s="1"/>
  <c r="G849" i="1"/>
  <c r="G848" i="1" s="1"/>
  <c r="F849" i="1"/>
  <c r="F848" i="1" s="1"/>
  <c r="H851" i="1"/>
  <c r="H850" i="1" s="1"/>
  <c r="G851" i="1"/>
  <c r="G850" i="1" s="1"/>
  <c r="F850" i="1"/>
  <c r="H856" i="1"/>
  <c r="H855" i="1" s="1"/>
  <c r="G856" i="1"/>
  <c r="G855" i="1" s="1"/>
  <c r="F855" i="1"/>
  <c r="H858" i="1"/>
  <c r="H857" i="1" s="1"/>
  <c r="G858" i="1"/>
  <c r="G857" i="1" s="1"/>
  <c r="H862" i="1"/>
  <c r="H861" i="1" s="1"/>
  <c r="H860" i="1" s="1"/>
  <c r="G862" i="1"/>
  <c r="G861" i="1" s="1"/>
  <c r="G860" i="1" s="1"/>
  <c r="F862" i="1"/>
  <c r="F861" i="1" s="1"/>
  <c r="F860" i="1" s="1"/>
  <c r="F859" i="1" s="1"/>
  <c r="H864" i="1"/>
  <c r="H863" i="1" s="1"/>
  <c r="G864" i="1"/>
  <c r="G863" i="1" s="1"/>
  <c r="F865" i="1"/>
  <c r="F864" i="1" s="1"/>
  <c r="F863" i="1" s="1"/>
  <c r="H870" i="1"/>
  <c r="H869" i="1" s="1"/>
  <c r="H868" i="1" s="1"/>
  <c r="H867" i="1" s="1"/>
  <c r="H866" i="1" s="1"/>
  <c r="G870" i="1"/>
  <c r="G869" i="1" s="1"/>
  <c r="G868" i="1" s="1"/>
  <c r="G867" i="1" s="1"/>
  <c r="G866" i="1" s="1"/>
  <c r="F870" i="1"/>
  <c r="F869" i="1" s="1"/>
  <c r="F868" i="1" s="1"/>
  <c r="F867" i="1" s="1"/>
  <c r="F866" i="1" s="1"/>
  <c r="F874" i="1"/>
  <c r="F873" i="1" s="1"/>
  <c r="H875" i="1"/>
  <c r="H874" i="1" s="1"/>
  <c r="H873" i="1" s="1"/>
  <c r="G875" i="1"/>
  <c r="G874" i="1" s="1"/>
  <c r="G873" i="1" s="1"/>
  <c r="F875" i="1"/>
  <c r="G877" i="1"/>
  <c r="G876" i="1" s="1"/>
  <c r="H878" i="1"/>
  <c r="H877" i="1" s="1"/>
  <c r="H876" i="1" s="1"/>
  <c r="G878" i="1"/>
  <c r="F878" i="1"/>
  <c r="F877" i="1" s="1"/>
  <c r="F876" i="1" s="1"/>
  <c r="G883" i="1"/>
  <c r="G882" i="1" s="1"/>
  <c r="G881" i="1" s="1"/>
  <c r="G880" i="1" s="1"/>
  <c r="G879" i="1" s="1"/>
  <c r="F883" i="1"/>
  <c r="F882" i="1" s="1"/>
  <c r="F881" i="1" s="1"/>
  <c r="F880" i="1" s="1"/>
  <c r="F879" i="1" s="1"/>
  <c r="H884" i="1"/>
  <c r="H883" i="1" s="1"/>
  <c r="H882" i="1" s="1"/>
  <c r="H881" i="1" s="1"/>
  <c r="H880" i="1" s="1"/>
  <c r="H879" i="1" s="1"/>
  <c r="H890" i="1"/>
  <c r="H889" i="1" s="1"/>
  <c r="H888" i="1" s="1"/>
  <c r="H887" i="1" s="1"/>
  <c r="H886" i="1" s="1"/>
  <c r="H885" i="1" s="1"/>
  <c r="G890" i="1"/>
  <c r="G889" i="1" s="1"/>
  <c r="G888" i="1" s="1"/>
  <c r="G887" i="1" s="1"/>
  <c r="G886" i="1" s="1"/>
  <c r="G885" i="1" s="1"/>
  <c r="F890" i="1"/>
  <c r="F889" i="1" s="1"/>
  <c r="F888" i="1" s="1"/>
  <c r="F887" i="1" s="1"/>
  <c r="F886" i="1" s="1"/>
  <c r="F885" i="1" s="1"/>
  <c r="F896" i="1"/>
  <c r="H897" i="1"/>
  <c r="H896" i="1" s="1"/>
  <c r="G897" i="1"/>
  <c r="G896" i="1" s="1"/>
  <c r="H898" i="1"/>
  <c r="H899" i="1"/>
  <c r="G899" i="1"/>
  <c r="G898" i="1" s="1"/>
  <c r="F899" i="1"/>
  <c r="F898" i="1" s="1"/>
  <c r="H901" i="1"/>
  <c r="H900" i="1" s="1"/>
  <c r="G901" i="1"/>
  <c r="G900" i="1" s="1"/>
  <c r="F901" i="1"/>
  <c r="F900" i="1" s="1"/>
  <c r="H909" i="1"/>
  <c r="H908" i="1" s="1"/>
  <c r="H907" i="1" s="1"/>
  <c r="H906" i="1" s="1"/>
  <c r="H905" i="1" s="1"/>
  <c r="H904" i="1" s="1"/>
  <c r="H903" i="1" s="1"/>
  <c r="H902" i="1" s="1"/>
  <c r="G909" i="1"/>
  <c r="G908" i="1" s="1"/>
  <c r="G907" i="1" s="1"/>
  <c r="G906" i="1" s="1"/>
  <c r="G905" i="1" s="1"/>
  <c r="G904" i="1" s="1"/>
  <c r="G903" i="1" s="1"/>
  <c r="G902" i="1" s="1"/>
  <c r="F909" i="1"/>
  <c r="F908" i="1" s="1"/>
  <c r="F907" i="1" s="1"/>
  <c r="F906" i="1" s="1"/>
  <c r="F905" i="1" s="1"/>
  <c r="F904" i="1" s="1"/>
  <c r="F903" i="1" s="1"/>
  <c r="F902" i="1" s="1"/>
  <c r="H917" i="1"/>
  <c r="H916" i="1" s="1"/>
  <c r="H915" i="1" s="1"/>
  <c r="H914" i="1" s="1"/>
  <c r="H913" i="1" s="1"/>
  <c r="H912" i="1" s="1"/>
  <c r="H911" i="1" s="1"/>
  <c r="G917" i="1"/>
  <c r="G916" i="1" s="1"/>
  <c r="G915" i="1" s="1"/>
  <c r="G914" i="1" s="1"/>
  <c r="G913" i="1" s="1"/>
  <c r="G912" i="1" s="1"/>
  <c r="G911" i="1" s="1"/>
  <c r="F917" i="1"/>
  <c r="F916" i="1" s="1"/>
  <c r="F915" i="1" s="1"/>
  <c r="F914" i="1" s="1"/>
  <c r="F913" i="1" s="1"/>
  <c r="F912" i="1" s="1"/>
  <c r="F911" i="1" s="1"/>
  <c r="F923" i="1"/>
  <c r="F922" i="1" s="1"/>
  <c r="F921" i="1" s="1"/>
  <c r="F920" i="1" s="1"/>
  <c r="F919" i="1" s="1"/>
  <c r="H924" i="1"/>
  <c r="H923" i="1" s="1"/>
  <c r="H922" i="1" s="1"/>
  <c r="H921" i="1" s="1"/>
  <c r="H920" i="1" s="1"/>
  <c r="H919" i="1" s="1"/>
  <c r="G924" i="1"/>
  <c r="G923" i="1" s="1"/>
  <c r="G922" i="1" s="1"/>
  <c r="G921" i="1" s="1"/>
  <c r="G920" i="1" s="1"/>
  <c r="G919" i="1" s="1"/>
  <c r="F924" i="1"/>
  <c r="F929" i="1"/>
  <c r="F928" i="1" s="1"/>
  <c r="F927" i="1" s="1"/>
  <c r="F926" i="1" s="1"/>
  <c r="F925" i="1" s="1"/>
  <c r="H929" i="1"/>
  <c r="H928" i="1" s="1"/>
  <c r="H927" i="1" s="1"/>
  <c r="H926" i="1" s="1"/>
  <c r="H925" i="1" s="1"/>
  <c r="G929" i="1"/>
  <c r="G928" i="1" s="1"/>
  <c r="G927" i="1" s="1"/>
  <c r="G926" i="1" s="1"/>
  <c r="G925" i="1" s="1"/>
  <c r="F935" i="1"/>
  <c r="F934" i="1" s="1"/>
  <c r="F933" i="1" s="1"/>
  <c r="F932" i="1" s="1"/>
  <c r="H936" i="1"/>
  <c r="H935" i="1" s="1"/>
  <c r="H934" i="1" s="1"/>
  <c r="H933" i="1" s="1"/>
  <c r="H932" i="1" s="1"/>
  <c r="G936" i="1"/>
  <c r="G935" i="1" s="1"/>
  <c r="G934" i="1" s="1"/>
  <c r="G933" i="1" s="1"/>
  <c r="G932" i="1" s="1"/>
  <c r="F936" i="1"/>
  <c r="G940" i="1"/>
  <c r="G939" i="1" s="1"/>
  <c r="G938" i="1" s="1"/>
  <c r="G937" i="1" s="1"/>
  <c r="H941" i="1"/>
  <c r="H940" i="1" s="1"/>
  <c r="H939" i="1" s="1"/>
  <c r="H938" i="1" s="1"/>
  <c r="H937" i="1" s="1"/>
  <c r="G941" i="1"/>
  <c r="F941" i="1"/>
  <c r="F940" i="1" s="1"/>
  <c r="F939" i="1" s="1"/>
  <c r="F938" i="1" s="1"/>
  <c r="F937" i="1" s="1"/>
  <c r="H945" i="1"/>
  <c r="H944" i="1" s="1"/>
  <c r="H943" i="1" s="1"/>
  <c r="H942" i="1" s="1"/>
  <c r="G945" i="1"/>
  <c r="G944" i="1" s="1"/>
  <c r="G943" i="1" s="1"/>
  <c r="G942" i="1" s="1"/>
  <c r="F945" i="1"/>
  <c r="F944" i="1" s="1"/>
  <c r="F943" i="1" s="1"/>
  <c r="F942" i="1" s="1"/>
  <c r="G950" i="1"/>
  <c r="G949" i="1" s="1"/>
  <c r="H951" i="1"/>
  <c r="H950" i="1" s="1"/>
  <c r="H949" i="1" s="1"/>
  <c r="F951" i="1"/>
  <c r="F950" i="1" s="1"/>
  <c r="F949" i="1" s="1"/>
  <c r="H954" i="1"/>
  <c r="H953" i="1" s="1"/>
  <c r="H952" i="1" s="1"/>
  <c r="G954" i="1"/>
  <c r="G953" i="1" s="1"/>
  <c r="G952" i="1" s="1"/>
  <c r="F954" i="1"/>
  <c r="F953" i="1" s="1"/>
  <c r="F952" i="1" s="1"/>
  <c r="H961" i="1"/>
  <c r="H960" i="1" s="1"/>
  <c r="G961" i="1"/>
  <c r="G960" i="1" s="1"/>
  <c r="F961" i="1"/>
  <c r="F960" i="1" s="1"/>
  <c r="H963" i="1"/>
  <c r="H962" i="1" s="1"/>
  <c r="G963" i="1"/>
  <c r="G962" i="1" s="1"/>
  <c r="F963" i="1"/>
  <c r="F962" i="1" s="1"/>
  <c r="F967" i="1"/>
  <c r="F966" i="1" s="1"/>
  <c r="F965" i="1" s="1"/>
  <c r="F964" i="1" s="1"/>
  <c r="H969" i="1"/>
  <c r="H968" i="1" s="1"/>
  <c r="H967" i="1" s="1"/>
  <c r="H966" i="1" s="1"/>
  <c r="H965" i="1" s="1"/>
  <c r="H964" i="1" s="1"/>
  <c r="G969" i="1"/>
  <c r="G968" i="1" s="1"/>
  <c r="G967" i="1" s="1"/>
  <c r="G966" i="1" s="1"/>
  <c r="G965" i="1" s="1"/>
  <c r="G964" i="1" s="1"/>
  <c r="F969" i="1"/>
  <c r="F968" i="1" s="1"/>
  <c r="H977" i="1"/>
  <c r="G977" i="1"/>
  <c r="F977" i="1"/>
  <c r="H979" i="1"/>
  <c r="G979" i="1"/>
  <c r="G978" i="1" s="1"/>
  <c r="F979" i="1"/>
  <c r="H980" i="1"/>
  <c r="H978" i="1" s="1"/>
  <c r="G980" i="1"/>
  <c r="F980" i="1"/>
  <c r="H983" i="1"/>
  <c r="G983" i="1"/>
  <c r="F983" i="1"/>
  <c r="H985" i="1"/>
  <c r="G985" i="1"/>
  <c r="F985" i="1"/>
  <c r="H987" i="1"/>
  <c r="G987" i="1"/>
  <c r="G986" i="1" s="1"/>
  <c r="F987" i="1"/>
  <c r="H988" i="1"/>
  <c r="G988" i="1"/>
  <c r="F988" i="1"/>
  <c r="F994" i="1"/>
  <c r="F993" i="1" s="1"/>
  <c r="F992" i="1" s="1"/>
  <c r="F991" i="1" s="1"/>
  <c r="H995" i="1"/>
  <c r="H994" i="1" s="1"/>
  <c r="H993" i="1" s="1"/>
  <c r="H992" i="1" s="1"/>
  <c r="H991" i="1" s="1"/>
  <c r="G995" i="1"/>
  <c r="G994" i="1" s="1"/>
  <c r="G993" i="1" s="1"/>
  <c r="G992" i="1" s="1"/>
  <c r="G991" i="1" s="1"/>
  <c r="F995" i="1"/>
  <c r="G999" i="1"/>
  <c r="G998" i="1" s="1"/>
  <c r="G997" i="1" s="1"/>
  <c r="G996" i="1" s="1"/>
  <c r="H1000" i="1"/>
  <c r="H999" i="1" s="1"/>
  <c r="H998" i="1" s="1"/>
  <c r="H997" i="1" s="1"/>
  <c r="H996" i="1" s="1"/>
  <c r="G1000" i="1"/>
  <c r="F1000" i="1"/>
  <c r="F999" i="1" s="1"/>
  <c r="F998" i="1" s="1"/>
  <c r="F997" i="1" s="1"/>
  <c r="F996" i="1" s="1"/>
  <c r="H1008" i="1"/>
  <c r="H1007" i="1" s="1"/>
  <c r="H1006" i="1" s="1"/>
  <c r="H1005" i="1" s="1"/>
  <c r="H1004" i="1" s="1"/>
  <c r="H1003" i="1" s="1"/>
  <c r="H1002" i="1" s="1"/>
  <c r="G1008" i="1"/>
  <c r="G1007" i="1" s="1"/>
  <c r="G1006" i="1" s="1"/>
  <c r="G1005" i="1" s="1"/>
  <c r="G1004" i="1" s="1"/>
  <c r="G1003" i="1" s="1"/>
  <c r="G1002" i="1" s="1"/>
  <c r="F1008" i="1"/>
  <c r="F1007" i="1" s="1"/>
  <c r="F1006" i="1" s="1"/>
  <c r="F1005" i="1" s="1"/>
  <c r="F1004" i="1" s="1"/>
  <c r="F1003" i="1" s="1"/>
  <c r="F1002" i="1" s="1"/>
  <c r="G1014" i="1"/>
  <c r="G1013" i="1" s="1"/>
  <c r="H1014" i="1"/>
  <c r="H1013" i="1" s="1"/>
  <c r="F1014" i="1"/>
  <c r="F1013" i="1" s="1"/>
  <c r="F1012" i="1" s="1"/>
  <c r="F1011" i="1" s="1"/>
  <c r="F1010" i="1" s="1"/>
  <c r="F1009" i="1" s="1"/>
  <c r="H1025" i="1"/>
  <c r="G1025" i="1"/>
  <c r="G1024" i="1" s="1"/>
  <c r="G1023" i="1" s="1"/>
  <c r="G1022" i="1" s="1"/>
  <c r="F1025" i="1"/>
  <c r="F1024" i="1" s="1"/>
  <c r="F1023" i="1" s="1"/>
  <c r="F1022" i="1" s="1"/>
  <c r="H1018" i="1"/>
  <c r="H1017" i="1" s="1"/>
  <c r="H1016" i="1" s="1"/>
  <c r="G1018" i="1"/>
  <c r="F1018" i="1"/>
  <c r="F1017" i="1" s="1"/>
  <c r="F1016" i="1" s="1"/>
  <c r="F1015" i="1"/>
  <c r="G1017" i="1"/>
  <c r="G1016" i="1" s="1"/>
  <c r="H1024" i="1"/>
  <c r="H1023" i="1" s="1"/>
  <c r="H1022" i="1" s="1"/>
  <c r="G1028" i="1"/>
  <c r="G1027" i="1" s="1"/>
  <c r="G1026" i="1" s="1"/>
  <c r="H1028" i="1"/>
  <c r="H1027" i="1" s="1"/>
  <c r="H1026" i="1" s="1"/>
  <c r="F1028" i="1"/>
  <c r="F1027" i="1" s="1"/>
  <c r="F1026" i="1" s="1"/>
  <c r="H1037" i="1"/>
  <c r="H1036" i="1" s="1"/>
  <c r="H1035" i="1" s="1"/>
  <c r="H1034" i="1" s="1"/>
  <c r="H1033" i="1" s="1"/>
  <c r="H1032" i="1" s="1"/>
  <c r="H1031" i="1" s="1"/>
  <c r="H1030" i="1" s="1"/>
  <c r="G1037" i="1"/>
  <c r="G1036" i="1" s="1"/>
  <c r="G1035" i="1" s="1"/>
  <c r="G1034" i="1" s="1"/>
  <c r="G1033" i="1" s="1"/>
  <c r="G1032" i="1" s="1"/>
  <c r="G1031" i="1" s="1"/>
  <c r="G1030" i="1" s="1"/>
  <c r="F1036" i="1"/>
  <c r="F1035" i="1" s="1"/>
  <c r="F1034" i="1" s="1"/>
  <c r="F1033" i="1" s="1"/>
  <c r="F1032" i="1" s="1"/>
  <c r="F1031" i="1" s="1"/>
  <c r="F1030" i="1" s="1"/>
  <c r="G959" i="1" l="1"/>
  <c r="G958" i="1" s="1"/>
  <c r="G957" i="1" s="1"/>
  <c r="G956" i="1" s="1"/>
  <c r="F948" i="1"/>
  <c r="F947" i="1" s="1"/>
  <c r="F986" i="1"/>
  <c r="F978" i="1"/>
  <c r="H895" i="1"/>
  <c r="H894" i="1" s="1"/>
  <c r="H893" i="1" s="1"/>
  <c r="H892" i="1" s="1"/>
  <c r="H891" i="1" s="1"/>
  <c r="H872" i="1"/>
  <c r="H871" i="1" s="1"/>
  <c r="G859" i="1"/>
  <c r="H990" i="1"/>
  <c r="H989" i="1" s="1"/>
  <c r="F895" i="1"/>
  <c r="F894" i="1" s="1"/>
  <c r="F893" i="1" s="1"/>
  <c r="F892" i="1" s="1"/>
  <c r="F891" i="1" s="1"/>
  <c r="H859" i="1"/>
  <c r="H959" i="1"/>
  <c r="H958" i="1" s="1"/>
  <c r="H957" i="1" s="1"/>
  <c r="H956" i="1" s="1"/>
  <c r="H955" i="1" s="1"/>
  <c r="G872" i="1"/>
  <c r="G871" i="1" s="1"/>
  <c r="G1012" i="1"/>
  <c r="G1011" i="1" s="1"/>
  <c r="G1010" i="1" s="1"/>
  <c r="G1009" i="1" s="1"/>
  <c r="G854" i="1"/>
  <c r="G853" i="1" s="1"/>
  <c r="F831" i="1"/>
  <c r="H1012" i="1"/>
  <c r="H1011" i="1" s="1"/>
  <c r="H1010" i="1" s="1"/>
  <c r="H1009" i="1" s="1"/>
  <c r="G948" i="1"/>
  <c r="G947" i="1" s="1"/>
  <c r="G931" i="1" s="1"/>
  <c r="G918" i="1" s="1"/>
  <c r="G910" i="1" s="1"/>
  <c r="G1021" i="1"/>
  <c r="G1020" i="1" s="1"/>
  <c r="G1019" i="1" s="1"/>
  <c r="F990" i="1"/>
  <c r="F989" i="1" s="1"/>
  <c r="G955" i="1"/>
  <c r="F931" i="1"/>
  <c r="F918" i="1" s="1"/>
  <c r="F959" i="1"/>
  <c r="F958" i="1" s="1"/>
  <c r="F957" i="1" s="1"/>
  <c r="F956" i="1" s="1"/>
  <c r="F955" i="1" s="1"/>
  <c r="G895" i="1"/>
  <c r="G894" i="1" s="1"/>
  <c r="G893" i="1" s="1"/>
  <c r="G892" i="1" s="1"/>
  <c r="G891" i="1" s="1"/>
  <c r="G831" i="1"/>
  <c r="G990" i="1"/>
  <c r="G989" i="1" s="1"/>
  <c r="H831" i="1"/>
  <c r="H948" i="1"/>
  <c r="H947" i="1" s="1"/>
  <c r="H931" i="1" s="1"/>
  <c r="H918" i="1" s="1"/>
  <c r="H1021" i="1"/>
  <c r="H1020" i="1" s="1"/>
  <c r="H1019" i="1" s="1"/>
  <c r="F872" i="1"/>
  <c r="F871" i="1" s="1"/>
  <c r="F1021" i="1"/>
  <c r="F1020" i="1" s="1"/>
  <c r="F1019" i="1" s="1"/>
  <c r="F1001" i="1" s="1"/>
  <c r="H986" i="1"/>
  <c r="H854" i="1"/>
  <c r="H853" i="1" s="1"/>
  <c r="F537" i="1"/>
  <c r="F536" i="1" s="1"/>
  <c r="F535" i="1" s="1"/>
  <c r="H531" i="1"/>
  <c r="H533" i="1"/>
  <c r="G533" i="1"/>
  <c r="G531" i="1"/>
  <c r="F533" i="1"/>
  <c r="F531" i="1"/>
  <c r="H526" i="1"/>
  <c r="H525" i="1" s="1"/>
  <c r="G526" i="1"/>
  <c r="G525" i="1" s="1"/>
  <c r="F526" i="1"/>
  <c r="F525" i="1" s="1"/>
  <c r="H523" i="1"/>
  <c r="H522" i="1" s="1"/>
  <c r="G523" i="1"/>
  <c r="G522" i="1" s="1"/>
  <c r="F523" i="1"/>
  <c r="F522" i="1" s="1"/>
  <c r="H520" i="1"/>
  <c r="H519" i="1" s="1"/>
  <c r="G520" i="1"/>
  <c r="G519" i="1" s="1"/>
  <c r="F520" i="1"/>
  <c r="F519" i="1" s="1"/>
  <c r="H517" i="1"/>
  <c r="H516" i="1" s="1"/>
  <c r="G517" i="1"/>
  <c r="G516" i="1" s="1"/>
  <c r="F517" i="1"/>
  <c r="F516" i="1" s="1"/>
  <c r="H514" i="1"/>
  <c r="H513" i="1" s="1"/>
  <c r="G514" i="1"/>
  <c r="G513" i="1" s="1"/>
  <c r="F514" i="1"/>
  <c r="F513" i="1" s="1"/>
  <c r="H511" i="1"/>
  <c r="H510" i="1" s="1"/>
  <c r="G511" i="1"/>
  <c r="G510" i="1" s="1"/>
  <c r="F511" i="1"/>
  <c r="F510" i="1" s="1"/>
  <c r="H508" i="1"/>
  <c r="H507" i="1" s="1"/>
  <c r="G508" i="1"/>
  <c r="G507" i="1" s="1"/>
  <c r="F508" i="1"/>
  <c r="F507" i="1" s="1"/>
  <c r="H502" i="1"/>
  <c r="H501" i="1" s="1"/>
  <c r="G502" i="1"/>
  <c r="G501" i="1" s="1"/>
  <c r="F502" i="1"/>
  <c r="F501" i="1" s="1"/>
  <c r="H498" i="1"/>
  <c r="H497" i="1" s="1"/>
  <c r="G498" i="1"/>
  <c r="G497" i="1" s="1"/>
  <c r="F498" i="1"/>
  <c r="F497" i="1" s="1"/>
  <c r="F493" i="1" s="1"/>
  <c r="H495" i="1"/>
  <c r="H494" i="1" s="1"/>
  <c r="G495" i="1"/>
  <c r="G494" i="1" s="1"/>
  <c r="F495" i="1"/>
  <c r="F494" i="1" s="1"/>
  <c r="H489" i="1"/>
  <c r="G489" i="1"/>
  <c r="H487" i="1"/>
  <c r="G487" i="1"/>
  <c r="H485" i="1"/>
  <c r="G485" i="1"/>
  <c r="G484" i="1" s="1"/>
  <c r="F489" i="1"/>
  <c r="F487" i="1"/>
  <c r="F485" i="1"/>
  <c r="H482" i="1"/>
  <c r="H481" i="1" s="1"/>
  <c r="G482" i="1"/>
  <c r="G481" i="1" s="1"/>
  <c r="F482" i="1"/>
  <c r="F481" i="1" s="1"/>
  <c r="H479" i="1"/>
  <c r="H478" i="1" s="1"/>
  <c r="G479" i="1"/>
  <c r="G478" i="1" s="1"/>
  <c r="F479" i="1"/>
  <c r="F478" i="1" s="1"/>
  <c r="H473" i="1"/>
  <c r="H472" i="1" s="1"/>
  <c r="H471" i="1" s="1"/>
  <c r="H470" i="1" s="1"/>
  <c r="H469" i="1" s="1"/>
  <c r="G473" i="1"/>
  <c r="G472" i="1" s="1"/>
  <c r="G471" i="1" s="1"/>
  <c r="G470" i="1" s="1"/>
  <c r="G469" i="1" s="1"/>
  <c r="F473" i="1"/>
  <c r="F472" i="1" s="1"/>
  <c r="F471" i="1" s="1"/>
  <c r="F470" i="1" s="1"/>
  <c r="F469" i="1" s="1"/>
  <c r="H464" i="1"/>
  <c r="H461" i="1" s="1"/>
  <c r="H460" i="1" s="1"/>
  <c r="H459" i="1" s="1"/>
  <c r="G464" i="1"/>
  <c r="G461" i="1" s="1"/>
  <c r="G460" i="1" s="1"/>
  <c r="G459" i="1" s="1"/>
  <c r="F464" i="1"/>
  <c r="F462" i="1"/>
  <c r="H457" i="1"/>
  <c r="H456" i="1" s="1"/>
  <c r="H455" i="1" s="1"/>
  <c r="H454" i="1" s="1"/>
  <c r="G457" i="1"/>
  <c r="G456" i="1" s="1"/>
  <c r="G455" i="1" s="1"/>
  <c r="G454" i="1" s="1"/>
  <c r="F457" i="1"/>
  <c r="F456" i="1"/>
  <c r="F455" i="1" s="1"/>
  <c r="F454" i="1" s="1"/>
  <c r="H452" i="1"/>
  <c r="H451" i="1" s="1"/>
  <c r="H450" i="1" s="1"/>
  <c r="H449" i="1" s="1"/>
  <c r="G452" i="1"/>
  <c r="G451" i="1" s="1"/>
  <c r="G450" i="1" s="1"/>
  <c r="G449" i="1" s="1"/>
  <c r="F452" i="1"/>
  <c r="F451" i="1" s="1"/>
  <c r="F450" i="1" s="1"/>
  <c r="F449" i="1" s="1"/>
  <c r="F447" i="1"/>
  <c r="F446" i="1" s="1"/>
  <c r="F444" i="1"/>
  <c r="F443" i="1" s="1"/>
  <c r="H439" i="1"/>
  <c r="H438" i="1" s="1"/>
  <c r="H437" i="1" s="1"/>
  <c r="G439" i="1"/>
  <c r="G438" i="1" s="1"/>
  <c r="G437" i="1" s="1"/>
  <c r="F439" i="1"/>
  <c r="F438" i="1" s="1"/>
  <c r="F437" i="1" s="1"/>
  <c r="F429" i="1" s="1"/>
  <c r="H435" i="1"/>
  <c r="H434" i="1" s="1"/>
  <c r="H430" i="1" s="1"/>
  <c r="G435" i="1"/>
  <c r="G434" i="1" s="1"/>
  <c r="G430" i="1" s="1"/>
  <c r="F435" i="1"/>
  <c r="F434" i="1" s="1"/>
  <c r="F430" i="1" s="1"/>
  <c r="H427" i="1"/>
  <c r="H426" i="1" s="1"/>
  <c r="H425" i="1" s="1"/>
  <c r="H424" i="1" s="1"/>
  <c r="G427" i="1"/>
  <c r="G426" i="1" s="1"/>
  <c r="G425" i="1" s="1"/>
  <c r="G424" i="1" s="1"/>
  <c r="F427" i="1"/>
  <c r="F426" i="1" s="1"/>
  <c r="F425" i="1" s="1"/>
  <c r="F424" i="1" s="1"/>
  <c r="H416" i="1"/>
  <c r="H415" i="1" s="1"/>
  <c r="G416" i="1"/>
  <c r="G415" i="1" s="1"/>
  <c r="H420" i="1"/>
  <c r="H419" i="1" s="1"/>
  <c r="H418" i="1" s="1"/>
  <c r="G420" i="1"/>
  <c r="G419" i="1" s="1"/>
  <c r="G418" i="1" s="1"/>
  <c r="F420" i="1"/>
  <c r="F419" i="1" s="1"/>
  <c r="F418" i="1" s="1"/>
  <c r="F416" i="1"/>
  <c r="F415" i="1" s="1"/>
  <c r="H413" i="1"/>
  <c r="G413" i="1"/>
  <c r="H411" i="1"/>
  <c r="G411" i="1"/>
  <c r="F413" i="1"/>
  <c r="F410" i="1" s="1"/>
  <c r="F411" i="1"/>
  <c r="H406" i="1"/>
  <c r="H405" i="1" s="1"/>
  <c r="G406" i="1"/>
  <c r="G405" i="1" s="1"/>
  <c r="H403" i="1"/>
  <c r="H402" i="1" s="1"/>
  <c r="G403" i="1"/>
  <c r="G402" i="1" s="1"/>
  <c r="F406" i="1"/>
  <c r="F405" i="1" s="1"/>
  <c r="F403" i="1"/>
  <c r="F402" i="1" s="1"/>
  <c r="F400" i="1"/>
  <c r="F399" i="1" s="1"/>
  <c r="H394" i="1"/>
  <c r="H393" i="1" s="1"/>
  <c r="H392" i="1" s="1"/>
  <c r="H391" i="1" s="1"/>
  <c r="H390" i="1" s="1"/>
  <c r="G394" i="1"/>
  <c r="G393" i="1" s="1"/>
  <c r="G392" i="1" s="1"/>
  <c r="G391" i="1" s="1"/>
  <c r="G390" i="1" s="1"/>
  <c r="F394" i="1"/>
  <c r="F393" i="1" s="1"/>
  <c r="F392" i="1" s="1"/>
  <c r="F391" i="1" s="1"/>
  <c r="F390" i="1" s="1"/>
  <c r="H386" i="1"/>
  <c r="H385" i="1" s="1"/>
  <c r="H384" i="1" s="1"/>
  <c r="H383" i="1" s="1"/>
  <c r="H382" i="1" s="1"/>
  <c r="G386" i="1"/>
  <c r="G385" i="1" s="1"/>
  <c r="G384" i="1" s="1"/>
  <c r="G383" i="1" s="1"/>
  <c r="G382" i="1" s="1"/>
  <c r="F386" i="1"/>
  <c r="F385" i="1" s="1"/>
  <c r="F384" i="1" s="1"/>
  <c r="F383" i="1" s="1"/>
  <c r="F382" i="1" s="1"/>
  <c r="H380" i="1"/>
  <c r="H379" i="1" s="1"/>
  <c r="H378" i="1" s="1"/>
  <c r="G380" i="1"/>
  <c r="G379" i="1" s="1"/>
  <c r="G378" i="1" s="1"/>
  <c r="H376" i="1"/>
  <c r="G376" i="1"/>
  <c r="H374" i="1"/>
  <c r="G374" i="1"/>
  <c r="H369" i="1"/>
  <c r="H368" i="1" s="1"/>
  <c r="H367" i="1" s="1"/>
  <c r="H366" i="1" s="1"/>
  <c r="G369" i="1"/>
  <c r="G368" i="1" s="1"/>
  <c r="G367" i="1" s="1"/>
  <c r="G366" i="1" s="1"/>
  <c r="F380" i="1"/>
  <c r="F379" i="1" s="1"/>
  <c r="F378" i="1" s="1"/>
  <c r="F376" i="1"/>
  <c r="F374" i="1"/>
  <c r="F369" i="1"/>
  <c r="F368" i="1" s="1"/>
  <c r="F367" i="1" s="1"/>
  <c r="F366" i="1" s="1"/>
  <c r="H343" i="1"/>
  <c r="G343" i="1"/>
  <c r="H341" i="1"/>
  <c r="G341" i="1"/>
  <c r="H340" i="1"/>
  <c r="H338" i="1"/>
  <c r="H337" i="1" s="1"/>
  <c r="G338" i="1"/>
  <c r="G337" i="1" s="1"/>
  <c r="H363" i="1"/>
  <c r="G363" i="1"/>
  <c r="H361" i="1"/>
  <c r="G361" i="1"/>
  <c r="H359" i="1"/>
  <c r="G359" i="1"/>
  <c r="F363" i="1"/>
  <c r="F361" i="1"/>
  <c r="F359" i="1"/>
  <c r="H354" i="1"/>
  <c r="H353" i="1" s="1"/>
  <c r="H352" i="1" s="1"/>
  <c r="H351" i="1" s="1"/>
  <c r="G354" i="1"/>
  <c r="G353" i="1" s="1"/>
  <c r="G352" i="1" s="1"/>
  <c r="G351" i="1" s="1"/>
  <c r="F354" i="1"/>
  <c r="F353" i="1" s="1"/>
  <c r="F352" i="1" s="1"/>
  <c r="F351" i="1" s="1"/>
  <c r="H348" i="1"/>
  <c r="H347" i="1" s="1"/>
  <c r="H346" i="1" s="1"/>
  <c r="H345" i="1" s="1"/>
  <c r="G348" i="1"/>
  <c r="G347" i="1" s="1"/>
  <c r="G346" i="1" s="1"/>
  <c r="G345" i="1" s="1"/>
  <c r="F348" i="1"/>
  <c r="F347" i="1" s="1"/>
  <c r="F346" i="1" s="1"/>
  <c r="F345" i="1" s="1"/>
  <c r="F343" i="1"/>
  <c r="F341" i="1"/>
  <c r="F338" i="1"/>
  <c r="F337" i="1" s="1"/>
  <c r="H333" i="1"/>
  <c r="H332" i="1" s="1"/>
  <c r="H331" i="1" s="1"/>
  <c r="H330" i="1" s="1"/>
  <c r="G333" i="1"/>
  <c r="G332" i="1" s="1"/>
  <c r="G331" i="1" s="1"/>
  <c r="G330" i="1" s="1"/>
  <c r="F333" i="1"/>
  <c r="F332" i="1" s="1"/>
  <c r="F331" i="1" s="1"/>
  <c r="F330" i="1" s="1"/>
  <c r="H327" i="1"/>
  <c r="G327" i="1"/>
  <c r="H325" i="1"/>
  <c r="G325" i="1"/>
  <c r="F325" i="1"/>
  <c r="F327" i="1"/>
  <c r="H319" i="1"/>
  <c r="H318" i="1" s="1"/>
  <c r="H317" i="1" s="1"/>
  <c r="H316" i="1" s="1"/>
  <c r="H315" i="1" s="1"/>
  <c r="G319" i="1"/>
  <c r="G318" i="1" s="1"/>
  <c r="G317" i="1" s="1"/>
  <c r="G316" i="1" s="1"/>
  <c r="G315" i="1" s="1"/>
  <c r="F319" i="1"/>
  <c r="F318" i="1" s="1"/>
  <c r="F317" i="1" s="1"/>
  <c r="F316" i="1" s="1"/>
  <c r="F315" i="1" s="1"/>
  <c r="H312" i="1"/>
  <c r="H311" i="1" s="1"/>
  <c r="G312" i="1"/>
  <c r="G311" i="1" s="1"/>
  <c r="F312" i="1"/>
  <c r="F311" i="1" s="1"/>
  <c r="H309" i="1"/>
  <c r="H308" i="1" s="1"/>
  <c r="G309" i="1"/>
  <c r="G308" i="1" s="1"/>
  <c r="F309" i="1"/>
  <c r="F308" i="1" s="1"/>
  <c r="H306" i="1"/>
  <c r="H305" i="1" s="1"/>
  <c r="G306" i="1"/>
  <c r="G305" i="1" s="1"/>
  <c r="F306" i="1"/>
  <c r="F305" i="1" s="1"/>
  <c r="H303" i="1"/>
  <c r="H302" i="1" s="1"/>
  <c r="G303" i="1"/>
  <c r="G302" i="1" s="1"/>
  <c r="F302" i="1"/>
  <c r="H292" i="1"/>
  <c r="H291" i="1" s="1"/>
  <c r="G292" i="1"/>
  <c r="G291" i="1" s="1"/>
  <c r="H295" i="1"/>
  <c r="H294" i="1" s="1"/>
  <c r="G295" i="1"/>
  <c r="G294" i="1" s="1"/>
  <c r="H299" i="1"/>
  <c r="H298" i="1" s="1"/>
  <c r="H297" i="1" s="1"/>
  <c r="G299" i="1"/>
  <c r="G298" i="1" s="1"/>
  <c r="G297" i="1" s="1"/>
  <c r="F299" i="1"/>
  <c r="F298" i="1" s="1"/>
  <c r="F297" i="1" s="1"/>
  <c r="F295" i="1"/>
  <c r="F294" i="1" s="1"/>
  <c r="F292" i="1"/>
  <c r="F291" i="1" s="1"/>
  <c r="H285" i="1"/>
  <c r="H284" i="1" s="1"/>
  <c r="H283" i="1" s="1"/>
  <c r="H282" i="1" s="1"/>
  <c r="H281" i="1" s="1"/>
  <c r="G285" i="1"/>
  <c r="G284" i="1" s="1"/>
  <c r="G283" i="1" s="1"/>
  <c r="G282" i="1" s="1"/>
  <c r="G281" i="1" s="1"/>
  <c r="F285" i="1"/>
  <c r="F284" i="1" s="1"/>
  <c r="F283" i="1" s="1"/>
  <c r="F282" i="1" s="1"/>
  <c r="F281" i="1" s="1"/>
  <c r="H910" i="1" l="1"/>
  <c r="F910" i="1"/>
  <c r="H336" i="1"/>
  <c r="H335" i="1" s="1"/>
  <c r="G373" i="1"/>
  <c r="G372" i="1" s="1"/>
  <c r="H1001" i="1"/>
  <c r="G852" i="1"/>
  <c r="F373" i="1"/>
  <c r="F372" i="1" s="1"/>
  <c r="F442" i="1"/>
  <c r="F441" i="1" s="1"/>
  <c r="F500" i="1"/>
  <c r="F492" i="1" s="1"/>
  <c r="G530" i="1"/>
  <c r="G529" i="1" s="1"/>
  <c r="G528" i="1" s="1"/>
  <c r="G500" i="1"/>
  <c r="H358" i="1"/>
  <c r="H357" i="1" s="1"/>
  <c r="H356" i="1" s="1"/>
  <c r="H500" i="1"/>
  <c r="G1001" i="1"/>
  <c r="G477" i="1"/>
  <c r="G476" i="1" s="1"/>
  <c r="G475" i="1" s="1"/>
  <c r="G493" i="1"/>
  <c r="G290" i="1"/>
  <c r="H398" i="1"/>
  <c r="H397" i="1" s="1"/>
  <c r="G423" i="1"/>
  <c r="G422" i="1" s="1"/>
  <c r="H301" i="1"/>
  <c r="F340" i="1"/>
  <c r="F336" i="1" s="1"/>
  <c r="F335" i="1" s="1"/>
  <c r="F329" i="1" s="1"/>
  <c r="F358" i="1"/>
  <c r="F357" i="1" s="1"/>
  <c r="F356" i="1" s="1"/>
  <c r="F350" i="1" s="1"/>
  <c r="G371" i="1"/>
  <c r="G365" i="1" s="1"/>
  <c r="G340" i="1"/>
  <c r="G336" i="1" s="1"/>
  <c r="G335" i="1" s="1"/>
  <c r="G329" i="1" s="1"/>
  <c r="H373" i="1"/>
  <c r="H372" i="1" s="1"/>
  <c r="H371" i="1"/>
  <c r="H365" i="1" s="1"/>
  <c r="H423" i="1"/>
  <c r="H422" i="1" s="1"/>
  <c r="F530" i="1"/>
  <c r="F529" i="1" s="1"/>
  <c r="F528" i="1" s="1"/>
  <c r="H530" i="1"/>
  <c r="H529" i="1" s="1"/>
  <c r="H528" i="1" s="1"/>
  <c r="H852" i="1"/>
  <c r="G324" i="1"/>
  <c r="G323" i="1" s="1"/>
  <c r="G322" i="1" s="1"/>
  <c r="G321" i="1" s="1"/>
  <c r="F398" i="1"/>
  <c r="F397" i="1" s="1"/>
  <c r="G398" i="1"/>
  <c r="G397" i="1" s="1"/>
  <c r="F484" i="1"/>
  <c r="F477" i="1" s="1"/>
  <c r="F476" i="1" s="1"/>
  <c r="F475" i="1" s="1"/>
  <c r="H493" i="1"/>
  <c r="F371" i="1"/>
  <c r="F365" i="1" s="1"/>
  <c r="H484" i="1"/>
  <c r="H477" i="1" s="1"/>
  <c r="H476" i="1" s="1"/>
  <c r="H475" i="1" s="1"/>
  <c r="F461" i="1"/>
  <c r="F460" i="1" s="1"/>
  <c r="F459" i="1" s="1"/>
  <c r="F423" i="1" s="1"/>
  <c r="F409" i="1"/>
  <c r="F408" i="1" s="1"/>
  <c r="G358" i="1"/>
  <c r="G357" i="1" s="1"/>
  <c r="G356" i="1" s="1"/>
  <c r="G350" i="1" s="1"/>
  <c r="H350" i="1"/>
  <c r="H329" i="1"/>
  <c r="H324" i="1"/>
  <c r="H323" i="1" s="1"/>
  <c r="H322" i="1" s="1"/>
  <c r="H321" i="1" s="1"/>
  <c r="F324" i="1"/>
  <c r="F323" i="1" s="1"/>
  <c r="F322" i="1" s="1"/>
  <c r="F321" i="1" s="1"/>
  <c r="F301" i="1"/>
  <c r="G301" i="1"/>
  <c r="G289" i="1" s="1"/>
  <c r="G288" i="1" s="1"/>
  <c r="G287" i="1" s="1"/>
  <c r="H290" i="1"/>
  <c r="F290" i="1"/>
  <c r="G410" i="1"/>
  <c r="G409" i="1" s="1"/>
  <c r="G408" i="1" s="1"/>
  <c r="H410" i="1"/>
  <c r="H409" i="1" s="1"/>
  <c r="H408" i="1" s="1"/>
  <c r="H279" i="1"/>
  <c r="H278" i="1" s="1"/>
  <c r="H277" i="1" s="1"/>
  <c r="H276" i="1" s="1"/>
  <c r="G279" i="1"/>
  <c r="G278" i="1" s="1"/>
  <c r="G277" i="1" s="1"/>
  <c r="G276" i="1" s="1"/>
  <c r="F279" i="1"/>
  <c r="F278" i="1" s="1"/>
  <c r="F277" i="1" s="1"/>
  <c r="F276" i="1" s="1"/>
  <c r="H274" i="1"/>
  <c r="H273" i="1" s="1"/>
  <c r="G274" i="1"/>
  <c r="G273" i="1" s="1"/>
  <c r="G263" i="1" s="1"/>
  <c r="G258" i="1"/>
  <c r="F274" i="1"/>
  <c r="F273" i="1" s="1"/>
  <c r="F268" i="1"/>
  <c r="F267" i="1" s="1"/>
  <c r="F265" i="1"/>
  <c r="F264" i="1" s="1"/>
  <c r="F261" i="1"/>
  <c r="F260" i="1" s="1"/>
  <c r="F259" i="1" s="1"/>
  <c r="H254" i="1"/>
  <c r="H253" i="1" s="1"/>
  <c r="G254" i="1"/>
  <c r="G253" i="1" s="1"/>
  <c r="F254" i="1"/>
  <c r="F253" i="1" s="1"/>
  <c r="H251" i="1"/>
  <c r="G251" i="1"/>
  <c r="H249" i="1"/>
  <c r="G249" i="1"/>
  <c r="F251" i="1"/>
  <c r="F249" i="1"/>
  <c r="H242" i="1"/>
  <c r="G242" i="1"/>
  <c r="H240" i="1"/>
  <c r="G240" i="1"/>
  <c r="F242" i="1"/>
  <c r="F240" i="1"/>
  <c r="H232" i="1"/>
  <c r="G232" i="1"/>
  <c r="F232" i="1"/>
  <c r="F491" i="1" l="1"/>
  <c r="F263" i="1"/>
  <c r="G239" i="1"/>
  <c r="G238" i="1" s="1"/>
  <c r="G237" i="1" s="1"/>
  <c r="G236" i="1" s="1"/>
  <c r="G235" i="1" s="1"/>
  <c r="F248" i="1"/>
  <c r="F247" i="1" s="1"/>
  <c r="F246" i="1" s="1"/>
  <c r="F245" i="1" s="1"/>
  <c r="F244" i="1" s="1"/>
  <c r="G248" i="1"/>
  <c r="G247" i="1" s="1"/>
  <c r="G246" i="1" s="1"/>
  <c r="G245" i="1" s="1"/>
  <c r="G244" i="1" s="1"/>
  <c r="F468" i="1"/>
  <c r="G492" i="1"/>
  <c r="G491" i="1" s="1"/>
  <c r="G468" i="1" s="1"/>
  <c r="G396" i="1"/>
  <c r="G389" i="1" s="1"/>
  <c r="G388" i="1" s="1"/>
  <c r="H396" i="1"/>
  <c r="H389" i="1" s="1"/>
  <c r="H263" i="1"/>
  <c r="H258" i="1" s="1"/>
  <c r="H257" i="1" s="1"/>
  <c r="H256" i="1" s="1"/>
  <c r="F239" i="1"/>
  <c r="F238" i="1" s="1"/>
  <c r="F237" i="1" s="1"/>
  <c r="F236" i="1" s="1"/>
  <c r="F235" i="1" s="1"/>
  <c r="G257" i="1"/>
  <c r="G256" i="1" s="1"/>
  <c r="H289" i="1"/>
  <c r="H288" i="1" s="1"/>
  <c r="H287" i="1" s="1"/>
  <c r="H492" i="1"/>
  <c r="H491" i="1" s="1"/>
  <c r="H468" i="1" s="1"/>
  <c r="F396" i="1"/>
  <c r="F389" i="1" s="1"/>
  <c r="F422" i="1"/>
  <c r="F314" i="1"/>
  <c r="H314" i="1"/>
  <c r="G314" i="1"/>
  <c r="F289" i="1"/>
  <c r="F288" i="1" s="1"/>
  <c r="F287" i="1" s="1"/>
  <c r="F258" i="1"/>
  <c r="F257" i="1" s="1"/>
  <c r="F256" i="1" s="1"/>
  <c r="H239" i="1"/>
  <c r="H238" i="1" s="1"/>
  <c r="H237" i="1" s="1"/>
  <c r="H236" i="1" s="1"/>
  <c r="H235" i="1" s="1"/>
  <c r="H248" i="1"/>
  <c r="H247" i="1" s="1"/>
  <c r="H246" i="1" s="1"/>
  <c r="H245" i="1" s="1"/>
  <c r="H244" i="1" s="1"/>
  <c r="H226" i="1"/>
  <c r="H225" i="1" s="1"/>
  <c r="H224" i="1" s="1"/>
  <c r="G226" i="1"/>
  <c r="G225" i="1" s="1"/>
  <c r="G224" i="1" s="1"/>
  <c r="H231" i="1"/>
  <c r="H230" i="1" s="1"/>
  <c r="H229" i="1" s="1"/>
  <c r="G231" i="1"/>
  <c r="G230" i="1" s="1"/>
  <c r="G229" i="1" s="1"/>
  <c r="F231" i="1"/>
  <c r="F230" i="1" s="1"/>
  <c r="F229" i="1" s="1"/>
  <c r="F226" i="1"/>
  <c r="F225" i="1" s="1"/>
  <c r="F224" i="1" s="1"/>
  <c r="H220" i="1"/>
  <c r="H219" i="1" s="1"/>
  <c r="H218" i="1" s="1"/>
  <c r="H217" i="1" s="1"/>
  <c r="G220" i="1"/>
  <c r="G219" i="1" s="1"/>
  <c r="G218" i="1" s="1"/>
  <c r="G217" i="1" s="1"/>
  <c r="F220" i="1"/>
  <c r="F219" i="1" s="1"/>
  <c r="F218" i="1" s="1"/>
  <c r="F217" i="1" s="1"/>
  <c r="H215" i="1"/>
  <c r="H214" i="1" s="1"/>
  <c r="H213" i="1" s="1"/>
  <c r="H212" i="1" s="1"/>
  <c r="G215" i="1"/>
  <c r="G214" i="1" s="1"/>
  <c r="G213" i="1" s="1"/>
  <c r="G212" i="1" s="1"/>
  <c r="F215" i="1"/>
  <c r="F214" i="1" s="1"/>
  <c r="F213" i="1" s="1"/>
  <c r="F212" i="1" s="1"/>
  <c r="H210" i="1"/>
  <c r="G210" i="1"/>
  <c r="H208" i="1"/>
  <c r="G208" i="1"/>
  <c r="H206" i="1"/>
  <c r="G206" i="1"/>
  <c r="H203" i="1"/>
  <c r="H202" i="1" s="1"/>
  <c r="G203" i="1"/>
  <c r="G202" i="1" s="1"/>
  <c r="F210" i="1"/>
  <c r="F208" i="1"/>
  <c r="F206" i="1"/>
  <c r="F203" i="1"/>
  <c r="F202" i="1" s="1"/>
  <c r="H195" i="1"/>
  <c r="H194" i="1" s="1"/>
  <c r="H193" i="1" s="1"/>
  <c r="H192" i="1" s="1"/>
  <c r="H191" i="1" s="1"/>
  <c r="H190" i="1" s="1"/>
  <c r="H189" i="1" s="1"/>
  <c r="G195" i="1"/>
  <c r="G194" i="1" s="1"/>
  <c r="G193" i="1" s="1"/>
  <c r="G192" i="1" s="1"/>
  <c r="G191" i="1" s="1"/>
  <c r="G190" i="1" s="1"/>
  <c r="G189" i="1" s="1"/>
  <c r="F195" i="1"/>
  <c r="F194" i="1" s="1"/>
  <c r="F193" i="1" s="1"/>
  <c r="F192" i="1" s="1"/>
  <c r="F191" i="1" s="1"/>
  <c r="F190" i="1" s="1"/>
  <c r="F189" i="1" s="1"/>
  <c r="H187" i="1"/>
  <c r="H186" i="1" s="1"/>
  <c r="H185" i="1" s="1"/>
  <c r="G187" i="1"/>
  <c r="G186" i="1" s="1"/>
  <c r="G185" i="1" s="1"/>
  <c r="F187" i="1"/>
  <c r="F186" i="1" s="1"/>
  <c r="F185" i="1" s="1"/>
  <c r="H183" i="1"/>
  <c r="H182" i="1" s="1"/>
  <c r="G183" i="1"/>
  <c r="G182" i="1" s="1"/>
  <c r="F183" i="1"/>
  <c r="F182" i="1" s="1"/>
  <c r="H180" i="1"/>
  <c r="H179" i="1" s="1"/>
  <c r="G180" i="1"/>
  <c r="G179" i="1" s="1"/>
  <c r="F180" i="1"/>
  <c r="F179" i="1" s="1"/>
  <c r="H174" i="1"/>
  <c r="H173" i="1" s="1"/>
  <c r="H172" i="1" s="1"/>
  <c r="G174" i="1"/>
  <c r="G173" i="1" s="1"/>
  <c r="G172" i="1" s="1"/>
  <c r="F174" i="1"/>
  <c r="F173" i="1" s="1"/>
  <c r="F172" i="1" s="1"/>
  <c r="H170" i="1"/>
  <c r="H169" i="1" s="1"/>
  <c r="H168" i="1" s="1"/>
  <c r="G170" i="1"/>
  <c r="G169" i="1" s="1"/>
  <c r="G168" i="1" s="1"/>
  <c r="F170" i="1"/>
  <c r="F169" i="1" s="1"/>
  <c r="F168" i="1" s="1"/>
  <c r="H164" i="1"/>
  <c r="G164" i="1"/>
  <c r="H162" i="1"/>
  <c r="G162" i="1"/>
  <c r="H160" i="1"/>
  <c r="G160" i="1"/>
  <c r="F164" i="1"/>
  <c r="F162" i="1"/>
  <c r="F160" i="1"/>
  <c r="H157" i="1"/>
  <c r="G157" i="1"/>
  <c r="H155" i="1"/>
  <c r="G155" i="1"/>
  <c r="H153" i="1"/>
  <c r="G153" i="1"/>
  <c r="F157" i="1"/>
  <c r="F155" i="1"/>
  <c r="F153" i="1"/>
  <c r="F150" i="1"/>
  <c r="F149" i="1" s="1"/>
  <c r="H139" i="1"/>
  <c r="H138" i="1" s="1"/>
  <c r="H137" i="1" s="1"/>
  <c r="H136" i="1" s="1"/>
  <c r="G139" i="1"/>
  <c r="G138" i="1" s="1"/>
  <c r="G137" i="1" s="1"/>
  <c r="G136" i="1" s="1"/>
  <c r="F145" i="1"/>
  <c r="F143" i="1"/>
  <c r="F139" i="1"/>
  <c r="F138" i="1" s="1"/>
  <c r="F137" i="1" s="1"/>
  <c r="H133" i="1"/>
  <c r="G133" i="1"/>
  <c r="H131" i="1"/>
  <c r="G131" i="1"/>
  <c r="F133" i="1"/>
  <c r="F131" i="1"/>
  <c r="F130" i="1" l="1"/>
  <c r="F129" i="1" s="1"/>
  <c r="F128" i="1" s="1"/>
  <c r="F127" i="1" s="1"/>
  <c r="G234" i="1"/>
  <c r="H388" i="1"/>
  <c r="H167" i="1"/>
  <c r="H166" i="1" s="1"/>
  <c r="F234" i="1"/>
  <c r="G167" i="1"/>
  <c r="G166" i="1" s="1"/>
  <c r="G178" i="1"/>
  <c r="G177" i="1" s="1"/>
  <c r="G176" i="1" s="1"/>
  <c r="H178" i="1"/>
  <c r="H177" i="1" s="1"/>
  <c r="H176" i="1" s="1"/>
  <c r="H159" i="1"/>
  <c r="F205" i="1"/>
  <c r="F388" i="1"/>
  <c r="G130" i="1"/>
  <c r="G129" i="1" s="1"/>
  <c r="G128" i="1" s="1"/>
  <c r="G127" i="1" s="1"/>
  <c r="F159" i="1"/>
  <c r="H234" i="1"/>
  <c r="F178" i="1"/>
  <c r="F177" i="1" s="1"/>
  <c r="F176" i="1" s="1"/>
  <c r="F167" i="1"/>
  <c r="F166" i="1" s="1"/>
  <c r="F223" i="1"/>
  <c r="F222" i="1" s="1"/>
  <c r="F201" i="1"/>
  <c r="F200" i="1" s="1"/>
  <c r="F199" i="1" s="1"/>
  <c r="F198" i="1" s="1"/>
  <c r="G159" i="1"/>
  <c r="G152" i="1"/>
  <c r="G148" i="1" s="1"/>
  <c r="G147" i="1" s="1"/>
  <c r="G135" i="1" s="1"/>
  <c r="F152" i="1"/>
  <c r="F142" i="1"/>
  <c r="F141" i="1" s="1"/>
  <c r="F136" i="1"/>
  <c r="H130" i="1"/>
  <c r="H129" i="1" s="1"/>
  <c r="H128" i="1" s="1"/>
  <c r="H127" i="1" s="1"/>
  <c r="H223" i="1"/>
  <c r="H222" i="1" s="1"/>
  <c r="G223" i="1"/>
  <c r="G222" i="1" s="1"/>
  <c r="G205" i="1"/>
  <c r="G201" i="1" s="1"/>
  <c r="G200" i="1" s="1"/>
  <c r="G199" i="1" s="1"/>
  <c r="G198" i="1" s="1"/>
  <c r="H205" i="1"/>
  <c r="H201" i="1" s="1"/>
  <c r="H200" i="1" s="1"/>
  <c r="H199" i="1" s="1"/>
  <c r="H198" i="1" s="1"/>
  <c r="H152" i="1"/>
  <c r="H125" i="1"/>
  <c r="H124" i="1" s="1"/>
  <c r="H123" i="1" s="1"/>
  <c r="G125" i="1"/>
  <c r="G124" i="1" s="1"/>
  <c r="G123" i="1" s="1"/>
  <c r="H121" i="1"/>
  <c r="H118" i="1" s="1"/>
  <c r="H117" i="1" s="1"/>
  <c r="H119" i="1"/>
  <c r="G119" i="1"/>
  <c r="G121" i="1"/>
  <c r="F125" i="1"/>
  <c r="F124" i="1" s="1"/>
  <c r="F123" i="1" s="1"/>
  <c r="F121" i="1"/>
  <c r="F119" i="1"/>
  <c r="H107" i="1"/>
  <c r="G107" i="1"/>
  <c r="G104" i="1" s="1"/>
  <c r="H105" i="1"/>
  <c r="G105" i="1"/>
  <c r="H102" i="1"/>
  <c r="H101" i="1" s="1"/>
  <c r="G102" i="1"/>
  <c r="G101" i="1" s="1"/>
  <c r="H98" i="1"/>
  <c r="H97" i="1" s="1"/>
  <c r="H96" i="1" s="1"/>
  <c r="G98" i="1"/>
  <c r="G97" i="1" s="1"/>
  <c r="G96" i="1" s="1"/>
  <c r="H94" i="1"/>
  <c r="H93" i="1" s="1"/>
  <c r="H92" i="1" s="1"/>
  <c r="G94" i="1"/>
  <c r="G93" i="1" s="1"/>
  <c r="G92" i="1" s="1"/>
  <c r="H89" i="1"/>
  <c r="H88" i="1" s="1"/>
  <c r="H87" i="1" s="1"/>
  <c r="G89" i="1"/>
  <c r="G88" i="1" s="1"/>
  <c r="G87" i="1" s="1"/>
  <c r="H84" i="1"/>
  <c r="G84" i="1"/>
  <c r="H82" i="1"/>
  <c r="G82" i="1"/>
  <c r="H80" i="1"/>
  <c r="G80" i="1"/>
  <c r="H74" i="1"/>
  <c r="H73" i="1" s="1"/>
  <c r="H72" i="1" s="1"/>
  <c r="G74" i="1"/>
  <c r="G73" i="1" s="1"/>
  <c r="G72" i="1" s="1"/>
  <c r="F112" i="1"/>
  <c r="F111" i="1" s="1"/>
  <c r="F110" i="1" s="1"/>
  <c r="F109" i="1" s="1"/>
  <c r="F107" i="1"/>
  <c r="F105" i="1"/>
  <c r="F102" i="1"/>
  <c r="F101" i="1" s="1"/>
  <c r="F98" i="1"/>
  <c r="F97" i="1" s="1"/>
  <c r="F96" i="1" s="1"/>
  <c r="F94" i="1"/>
  <c r="F93" i="1" s="1"/>
  <c r="F92" i="1" s="1"/>
  <c r="F89" i="1"/>
  <c r="F88" i="1" s="1"/>
  <c r="F87" i="1" s="1"/>
  <c r="F84" i="1"/>
  <c r="F82" i="1"/>
  <c r="F80" i="1"/>
  <c r="F74" i="1"/>
  <c r="F73" i="1" s="1"/>
  <c r="F72" i="1" s="1"/>
  <c r="H68" i="1"/>
  <c r="H67" i="1" s="1"/>
  <c r="H66" i="1" s="1"/>
  <c r="H64" i="1"/>
  <c r="H63" i="1" s="1"/>
  <c r="H62" i="1" s="1"/>
  <c r="H60" i="1"/>
  <c r="H59" i="1" s="1"/>
  <c r="H58" i="1" s="1"/>
  <c r="G68" i="1"/>
  <c r="G67" i="1" s="1"/>
  <c r="G66" i="1" s="1"/>
  <c r="G64" i="1"/>
  <c r="G63" i="1" s="1"/>
  <c r="G62" i="1" s="1"/>
  <c r="G60" i="1"/>
  <c r="G59" i="1" s="1"/>
  <c r="G58" i="1" s="1"/>
  <c r="F68" i="1"/>
  <c r="F67" i="1" s="1"/>
  <c r="F66" i="1" s="1"/>
  <c r="F64" i="1"/>
  <c r="F63" i="1" s="1"/>
  <c r="F62" i="1" s="1"/>
  <c r="F60" i="1"/>
  <c r="F59" i="1" s="1"/>
  <c r="F58" i="1" s="1"/>
  <c r="H104" i="1" l="1"/>
  <c r="F118" i="1"/>
  <c r="F117" i="1" s="1"/>
  <c r="F197" i="1"/>
  <c r="F148" i="1"/>
  <c r="F147" i="1" s="1"/>
  <c r="F135" i="1" s="1"/>
  <c r="H116" i="1"/>
  <c r="H115" i="1" s="1"/>
  <c r="F79" i="1"/>
  <c r="F78" i="1" s="1"/>
  <c r="F77" i="1" s="1"/>
  <c r="F71" i="1" s="1"/>
  <c r="F104" i="1"/>
  <c r="H148" i="1"/>
  <c r="H147" i="1" s="1"/>
  <c r="H135" i="1" s="1"/>
  <c r="H197" i="1"/>
  <c r="G197" i="1"/>
  <c r="F116" i="1"/>
  <c r="F115" i="1" s="1"/>
  <c r="G118" i="1"/>
  <c r="G117" i="1" s="1"/>
  <c r="G116" i="1" s="1"/>
  <c r="G115" i="1" s="1"/>
  <c r="G114" i="1" s="1"/>
  <c r="H100" i="1"/>
  <c r="G100" i="1"/>
  <c r="F100" i="1"/>
  <c r="G86" i="1"/>
  <c r="F86" i="1"/>
  <c r="G79" i="1"/>
  <c r="G78" i="1" s="1"/>
  <c r="G77" i="1" s="1"/>
  <c r="G71" i="1" s="1"/>
  <c r="F57" i="1"/>
  <c r="F56" i="1" s="1"/>
  <c r="G57" i="1"/>
  <c r="G56" i="1" s="1"/>
  <c r="H86" i="1"/>
  <c r="H79" i="1"/>
  <c r="H78" i="1" s="1"/>
  <c r="H77" i="1" s="1"/>
  <c r="H71" i="1" s="1"/>
  <c r="H57" i="1"/>
  <c r="H56" i="1" s="1"/>
  <c r="H54" i="1"/>
  <c r="G54" i="1"/>
  <c r="H52" i="1"/>
  <c r="H50" i="1"/>
  <c r="G50" i="1"/>
  <c r="H45" i="1"/>
  <c r="H44" i="1" s="1"/>
  <c r="H43" i="1" s="1"/>
  <c r="H42" i="1" s="1"/>
  <c r="G45" i="1"/>
  <c r="G44" i="1" s="1"/>
  <c r="G43" i="1" s="1"/>
  <c r="G42" i="1" s="1"/>
  <c r="F70" i="1" l="1"/>
  <c r="G49" i="1"/>
  <c r="G48" i="1" s="1"/>
  <c r="G47" i="1" s="1"/>
  <c r="H49" i="1"/>
  <c r="F114" i="1"/>
  <c r="H114" i="1"/>
  <c r="G70" i="1"/>
  <c r="H70" i="1"/>
  <c r="F54" i="1"/>
  <c r="F52" i="1"/>
  <c r="F50" i="1"/>
  <c r="F45" i="1"/>
  <c r="F44" i="1" s="1"/>
  <c r="F43" i="1" s="1"/>
  <c r="F42" i="1" s="1"/>
  <c r="H48" i="1" l="1"/>
  <c r="H47" i="1" s="1"/>
  <c r="H31" i="1" s="1"/>
  <c r="H30" i="1" s="1"/>
  <c r="G31" i="1"/>
  <c r="G30" i="1" s="1"/>
  <c r="F49" i="1"/>
  <c r="H25" i="1"/>
  <c r="H24" i="1" s="1"/>
  <c r="G25" i="1"/>
  <c r="G24" i="1" s="1"/>
  <c r="H28" i="1"/>
  <c r="H27" i="1" s="1"/>
  <c r="G28" i="1"/>
  <c r="G27" i="1" s="1"/>
  <c r="F28" i="1"/>
  <c r="F27" i="1" s="1"/>
  <c r="F25" i="1"/>
  <c r="F24" i="1" s="1"/>
  <c r="H20" i="1"/>
  <c r="H19" i="1" s="1"/>
  <c r="H18" i="1" s="1"/>
  <c r="H17" i="1" s="1"/>
  <c r="H16" i="1" s="1"/>
  <c r="H15" i="1" s="1"/>
  <c r="G20" i="1"/>
  <c r="G19" i="1" s="1"/>
  <c r="G18" i="1" s="1"/>
  <c r="G17" i="1" s="1"/>
  <c r="G16" i="1" s="1"/>
  <c r="G15" i="1" s="1"/>
  <c r="F20" i="1"/>
  <c r="F19" i="1" s="1"/>
  <c r="F18" i="1" s="1"/>
  <c r="F17" i="1" s="1"/>
  <c r="F16" i="1" s="1"/>
  <c r="F15" i="1" s="1"/>
  <c r="F48" i="1" l="1"/>
  <c r="F47" i="1" s="1"/>
  <c r="F31" i="1" s="1"/>
  <c r="F30" i="1" s="1"/>
  <c r="F23" i="1"/>
  <c r="F22" i="1" s="1"/>
  <c r="G23" i="1"/>
  <c r="G22" i="1" s="1"/>
  <c r="G14" i="1" s="1"/>
  <c r="H23" i="1"/>
  <c r="H22" i="1" s="1"/>
  <c r="H14" i="1" s="1"/>
  <c r="H976" i="1"/>
  <c r="H975" i="1" s="1"/>
  <c r="G976" i="1"/>
  <c r="G975" i="1" s="1"/>
  <c r="F976" i="1"/>
  <c r="F975" i="1" s="1"/>
  <c r="H984" i="1"/>
  <c r="G984" i="1"/>
  <c r="H982" i="1"/>
  <c r="G982" i="1"/>
  <c r="F984" i="1"/>
  <c r="F982" i="1"/>
  <c r="F981" i="1" s="1"/>
  <c r="F857" i="1"/>
  <c r="F854" i="1" s="1"/>
  <c r="F853" i="1" s="1"/>
  <c r="F852" i="1" s="1"/>
  <c r="H846" i="1"/>
  <c r="H845" i="1" s="1"/>
  <c r="H841" i="1" s="1"/>
  <c r="H830" i="1" s="1"/>
  <c r="G846" i="1"/>
  <c r="G845" i="1" s="1"/>
  <c r="G841" i="1" s="1"/>
  <c r="G830" i="1" s="1"/>
  <c r="F846" i="1"/>
  <c r="F845" i="1" s="1"/>
  <c r="F841" i="1" s="1"/>
  <c r="F830" i="1" s="1"/>
  <c r="H828" i="1"/>
  <c r="G828" i="1"/>
  <c r="H826" i="1"/>
  <c r="G826" i="1"/>
  <c r="H824" i="1"/>
  <c r="G824" i="1"/>
  <c r="F828" i="1"/>
  <c r="F826" i="1"/>
  <c r="F824" i="1"/>
  <c r="H816" i="1"/>
  <c r="G816" i="1"/>
  <c r="H814" i="1"/>
  <c r="G814" i="1"/>
  <c r="G813" i="1" s="1"/>
  <c r="G812" i="1" s="1"/>
  <c r="G811" i="1" s="1"/>
  <c r="F814" i="1"/>
  <c r="F816" i="1"/>
  <c r="F14" i="1" l="1"/>
  <c r="F813" i="1"/>
  <c r="F812" i="1" s="1"/>
  <c r="F811" i="1" s="1"/>
  <c r="F810" i="1" s="1"/>
  <c r="F809" i="1" s="1"/>
  <c r="F808" i="1" s="1"/>
  <c r="H813" i="1"/>
  <c r="H812" i="1" s="1"/>
  <c r="H811" i="1" s="1"/>
  <c r="G823" i="1"/>
  <c r="G819" i="1" s="1"/>
  <c r="G818" i="1" s="1"/>
  <c r="G981" i="1"/>
  <c r="G974" i="1" s="1"/>
  <c r="G973" i="1" s="1"/>
  <c r="G972" i="1" s="1"/>
  <c r="G971" i="1" s="1"/>
  <c r="G970" i="1" s="1"/>
  <c r="F974" i="1"/>
  <c r="F973" i="1" s="1"/>
  <c r="F972" i="1" s="1"/>
  <c r="F971" i="1" s="1"/>
  <c r="F970" i="1" s="1"/>
  <c r="G810" i="1"/>
  <c r="G809" i="1" s="1"/>
  <c r="G808" i="1" s="1"/>
  <c r="F823" i="1"/>
  <c r="F819" i="1" s="1"/>
  <c r="F818" i="1" s="1"/>
  <c r="H981" i="1"/>
  <c r="H974" i="1" s="1"/>
  <c r="H973" i="1" s="1"/>
  <c r="H972" i="1" s="1"/>
  <c r="H971" i="1" s="1"/>
  <c r="H970" i="1" s="1"/>
  <c r="F1038" i="1"/>
  <c r="H823" i="1"/>
  <c r="H819" i="1" s="1"/>
  <c r="H818" i="1" s="1"/>
  <c r="G1038" i="1" l="1"/>
  <c r="H810" i="1"/>
  <c r="H809" i="1" s="1"/>
  <c r="H808" i="1" s="1"/>
  <c r="H1038" i="1" s="1"/>
</calcChain>
</file>

<file path=xl/sharedStrings.xml><?xml version="1.0" encoding="utf-8"?>
<sst xmlns="http://schemas.openxmlformats.org/spreadsheetml/2006/main" count="4496" uniqueCount="826">
  <si>
    <t>Наименования</t>
  </si>
  <si>
    <t>Рз</t>
  </si>
  <si>
    <t>Пр</t>
  </si>
  <si>
    <t>ЦСР</t>
  </si>
  <si>
    <t>ВР</t>
  </si>
  <si>
    <t>Сумма (тыс. руб.)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</si>
  <si>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</si>
  <si>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</si>
  <si>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</si>
  <si>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</si>
  <si>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Муниципальная программа "Управление имуществом и муниципальными финансами"</t>
  </si>
  <si>
    <t>1200000000</t>
  </si>
  <si>
    <t>Обеспечивающая подпрограмма</t>
  </si>
  <si>
    <t>1250000000</t>
  </si>
  <si>
    <t>Основное мероприятие "Создание условий для реализации полномочий органов местного самоуправления"</t>
  </si>
  <si>
    <t>1250100000</t>
  </si>
  <si>
    <t>Функционирование высшего должностного лица</t>
  </si>
  <si>
    <t>1250100110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</si>
  <si>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</si>
  <si>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</si>
  <si>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</si>
  <si>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</si>
  <si>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</si>
  <si>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</si>
  <si>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Руководство и управление в сфере установленных функций органов местного самоуправления</t>
  </si>
  <si>
    <t>9500000000</t>
  </si>
  <si>
    <t>Председатель представительного органа местного самоуправления</t>
  </si>
  <si>
    <t>9500000010</t>
  </si>
  <si>
    <t>Расходы на содержание представительного органа муниципального образования</t>
  </si>
  <si>
    <t>9500000030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</si>
  <si>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</si>
  <si>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</si>
  <si>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</si>
  <si>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</si>
  <si>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</si>
  <si>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</si>
  <si>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Подпрограмма "Совершенствование муниципальной службы Московской области"</t>
  </si>
  <si>
    <t>1230000000</t>
  </si>
  <si>
    <t>Основное мероприятие "Организация профессионального развития муниципальных служащих Московской области"</t>
  </si>
  <si>
    <t>1230100000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</si>
  <si>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</si>
  <si>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1230100830</t>
  </si>
  <si>
    <t>Обеспечение деятельности администрации</t>
  </si>
  <si>
    <t>1250100120</t>
  </si>
  <si>
    <t>Иные бюджетные ассигнования</t>
  </si>
  <si>
    <t>800</t>
  </si>
  <si>
    <t>Уплата налогов, сборов и иных платежей</t>
  </si>
  <si>
    <t>850</t>
  </si>
  <si>
    <t>Обеспечение деятельности органов местного самоуправления</t>
  </si>
  <si>
    <t>1250100130</t>
  </si>
  <si>
    <t>Муниципальная программа "Цифровое муниципальное образование"</t>
  </si>
  <si>
    <t>1500000000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</si>
  <si>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</si>
  <si>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</si>
  <si>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</si>
  <si>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</si>
  <si>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</si>
  <si>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</si>
  <si>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</si>
  <si>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</si>
  <si>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</si>
  <si>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</si>
  <si>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</si>
  <si>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</si>
  <si>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</si>
  <si>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</si>
  <si>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</si>
  <si>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</si>
  <si>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деятельности финансового органа</t>
  </si>
  <si>
    <t>1250100160</t>
  </si>
  <si>
    <t>Председатель Контрольно-счетной палаты</t>
  </si>
  <si>
    <t>9500000140</t>
  </si>
  <si>
    <t>Обеспечение деятельности контрольно-счетной палаты</t>
  </si>
  <si>
    <t>9500000150</t>
  </si>
  <si>
    <t>Резервные фонды</t>
  </si>
  <si>
    <t>11</t>
  </si>
  <si>
    <t>Непрограммные расходы</t>
  </si>
  <si>
    <t>9900000000</t>
  </si>
  <si>
    <t>Резервный фонд администрации</t>
  </si>
  <si>
    <t>9900000060</t>
  </si>
  <si>
    <t>Резервные средства</t>
  </si>
  <si>
    <t>870</t>
  </si>
  <si>
    <t>Другие общегосударственные вопросы</t>
  </si>
  <si>
    <t>13</t>
  </si>
  <si>
    <t>Муниципальная программа "Культура"</t>
  </si>
  <si>
    <t>0200000000</t>
  </si>
  <si>
    <t>Подпрограмма "Развитие архивного дела"</t>
  </si>
  <si>
    <t>0270000000</t>
  </si>
  <si>
    <t>Основное мероприятие "Хранение, комплектование, учет и использование архивных документов в муниципальных архивах"</t>
  </si>
  <si>
    <t>0270100000</t>
  </si>
  <si>
    <t>Расходы на обеспечение деятельности (оказание услуг) муниципальных архивов</t>
  </si>
  <si>
    <t>0270106160</t>
  </si>
  <si>
    <t>Основное мероприятие "Временное хранение, комплектование, учет и использование архивных документов, относящихся к собственности Московской области и временно хранящихся в муниципальных архивах"</t>
  </si>
  <si>
    <t>0270200000</t>
  </si>
  <si>
    <t>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</si>
  <si>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0270260690</t>
  </si>
  <si>
    <t>Муниципальная программа "Образование"</t>
  </si>
  <si>
    <t>0300000000</t>
  </si>
  <si>
    <t>Подпрограмма "Общее образование"</t>
  </si>
  <si>
    <t>0320000000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</si>
  <si>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</si>
  <si>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0320300000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</si>
  <si>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</si>
  <si>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0320360680</t>
  </si>
  <si>
    <t>Подпрограмма "Развитие имущественного комплекса"</t>
  </si>
  <si>
    <t>1210000000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</si>
  <si>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</si>
  <si>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</si>
  <si>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>Владение, пользование и распоряжение имуществом, находящимся в муниципальной собственности городского округа</t>
  </si>
  <si>
    <t>1210200170</t>
  </si>
  <si>
    <t>Основное мероприятие "Создание условий для реализации государственных полномочий в области земельных отношений"</t>
  </si>
  <si>
    <t>1210300000</t>
  </si>
  <si>
    <t>Осуществление государственных полномочий Московской области в области земельных отношений</t>
  </si>
  <si>
    <t>1210360830</t>
  </si>
  <si>
    <t>Исполнение судебных актов</t>
  </si>
  <si>
    <t>830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</si>
  <si>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</si>
  <si>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</si>
  <si>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Расходы на выплаты персоналу казенных учреждений</t>
  </si>
  <si>
    <t>110</t>
  </si>
  <si>
    <t>1250106091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</si>
  <si>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</si>
  <si>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</si>
  <si>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1350000000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</si>
  <si>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</si>
  <si>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1350400000</t>
  </si>
  <si>
    <t>Составление (изменение) списков кандидатов в присяжные заседатели федеральных судов общей юрисдикции в Российской Федерации</t>
  </si>
  <si>
    <t>1350451200</t>
  </si>
  <si>
    <t>Основное мероприятие "Подготовка и проведение Всероссийской переписи населения"</t>
  </si>
  <si>
    <t>1350600000</t>
  </si>
  <si>
    <t>Проведение Всероссийской переписи населения 2020 года</t>
  </si>
  <si>
    <t>1350654690</t>
  </si>
  <si>
    <t>Подпрограмма "Снижение административных барьеров, повышение качества и доступности предоставления государственных и муниципальных услуг, в том числе на базе многофункциональных центров предоставления государственных и муниципальных услуг"</t>
  </si>
  <si>
    <t>1510000000</t>
  </si>
  <si>
    <t>Основное мероприятие "Организация деятельности многофункциональных центров предоставления государственных и муниципальных услуг"</t>
  </si>
  <si>
    <t>1510200000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</si>
  <si>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</si>
  <si>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1510206190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</si>
  <si>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</si>
  <si>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</si>
  <si>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</si>
  <si>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</si>
  <si>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Организация деятельности многофункциональных центров предоставления государственных и муниципальных услуг, действующих на территории Московской области, по реализации мероприятий, направленных на повышение уровня удовлетворенности граждан качеством предоставления государственных и муниципальных услуг</t>
  </si>
  <si>
    <t>15102S0140</t>
  </si>
  <si>
    <t>Основное мероприятие "Совершенствование системы предоставления государственных и муниципальных услуг по принципу одного окна в многофункциональных центрах предоставления государственных и муниципальных услуг"</t>
  </si>
  <si>
    <t>1510300000</t>
  </si>
  <si>
    <t>Дооснащение материально-техническими средствами –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</si>
  <si>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15103S0860</t>
  </si>
  <si>
    <t>Национальная оборона</t>
  </si>
  <si>
    <t>Мобилизационная подготовка экономики</t>
  </si>
  <si>
    <t>Организация и осуществление мероприятий по мобилизационной подготовке</t>
  </si>
  <si>
    <t>1250100720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</si>
  <si>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</si>
  <si>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</si>
  <si>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</si>
  <si>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Муниципальная программа "Безопасность и обеспечение безопасности жизнедеятельности населения"</t>
  </si>
  <si>
    <t>0800000000</t>
  </si>
  <si>
    <t>Подпрограмма "Снижение рисков возникновения и смягчение последствий чрезвычайных ситуаций природного и техногенного характера"</t>
  </si>
  <si>
    <t>0820000000</t>
  </si>
  <si>
    <t>Основное мероприятие "Осуществление мероприятий по защите и смягчению последствий от чрезвычайных ситуаций природного и техногенного характера населения и территорий"</t>
  </si>
  <si>
    <t>0820100000</t>
  </si>
  <si>
    <t>Участие в предупреждении и ликвидации последствий чрезвычайных ситуаций в границах городского округа</t>
  </si>
  <si>
    <t>0820100340</t>
  </si>
  <si>
    <t>Содержание и развитие муниципальных экстренных оперативных служб</t>
  </si>
  <si>
    <t>0820101020</t>
  </si>
  <si>
    <t>Подпрограмма "Развитие и совершенствование систем оповещения и информирования населения Московской области"</t>
  </si>
  <si>
    <t>0830000000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</si>
  <si>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Московской области"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</si>
  <si>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</si>
  <si>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</si>
  <si>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</si>
  <si>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Подпрограмма "Обеспечение мероприятий гражданской обороны"</t>
  </si>
  <si>
    <t>0850000000</t>
  </si>
  <si>
    <t>Основное мероприятие "Обеспечение готовности защитных сооружений и других объектов гражданской обороны на территории муниципальных образований Московской области"</t>
  </si>
  <si>
    <t>0850200000</t>
  </si>
  <si>
    <t>Организация и осуществление мероприятий по территориальной обороне и гражданской обороне</t>
  </si>
  <si>
    <t>0850200670</t>
  </si>
  <si>
    <t>Другие вопросы в области национальной безопасности и правоохранительной деятельности</t>
  </si>
  <si>
    <t>14</t>
  </si>
  <si>
    <t>Подпрограмма "Профилактика преступлений и иных правонарушений"</t>
  </si>
  <si>
    <t>0810000000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</si>
  <si>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</si>
  <si>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0810400000</t>
  </si>
  <si>
    <t>Осуществление мероприятий в сфере профилактики правонарушений</t>
  </si>
  <si>
    <t>0810400900</t>
  </si>
  <si>
    <t>Подпрограмма "Обеспечение пожарной безопасности"</t>
  </si>
  <si>
    <t>0840000000</t>
  </si>
  <si>
    <t>Основное мероприятие "Повышение степени пожарной безопасности"</t>
  </si>
  <si>
    <t>0840100000</t>
  </si>
  <si>
    <t>Обеспечение первичных мер пожарной безопасности в границах городского округа</t>
  </si>
  <si>
    <t>0840100360</t>
  </si>
  <si>
    <t>Национальная экономика</t>
  </si>
  <si>
    <t>Сельское хозяйство и рыболовство</t>
  </si>
  <si>
    <t>05</t>
  </si>
  <si>
    <t>Муниципальная программа "Развитие сельского хозяйства"</t>
  </si>
  <si>
    <t>0600000000</t>
  </si>
  <si>
    <t>Подпрограмма "Обеспечение эпизоотического и ветеринарно-санитарного благополучия"</t>
  </si>
  <si>
    <t>0640000000</t>
  </si>
  <si>
    <t>Основное мероприятие "Обеспечение эпизоотического благополучия территории от заноса и распространения заразных, в том числе особо опасных болезней животных, включая африканскую чуму свиней"</t>
  </si>
  <si>
    <t>0640100000</t>
  </si>
  <si>
    <t>Осуществление переданных полномочий Московской области по организации проведения мероприятий по отлову и содержанию безнадзорных животных</t>
  </si>
  <si>
    <t>0640160870</t>
  </si>
  <si>
    <t>Транспорт</t>
  </si>
  <si>
    <t>08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</si>
  <si>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</si>
  <si>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</si>
  <si>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</si>
  <si>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</si>
  <si>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 населения по муниципальным маршрутам регулярных перевозок по регулируемым тарифам в соответствии с муниципальными контрактами и договорами на выполнение работ по перевозке пассажиров"</t>
  </si>
  <si>
    <t>1410200000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</si>
  <si>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</t>
  </si>
  <si>
    <t>1410200280</t>
  </si>
  <si>
    <t>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</si>
  <si>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14102S1570</t>
  </si>
  <si>
    <t>Дорожное хозяйство (дорожные фонды)</t>
  </si>
  <si>
    <t>Подпрограмма "Дороги Подмосковья"</t>
  </si>
  <si>
    <t>1420000000</t>
  </si>
  <si>
    <t>Основное мероприятие "Строительство и реконструкция автомобильных дорог местного значения"</t>
  </si>
  <si>
    <t>1420200000</t>
  </si>
  <si>
    <t>Софинансирование работ по строительству (реконструкции) объектов дорожного хозяйства местного значения</t>
  </si>
  <si>
    <t>14202S4360</t>
  </si>
  <si>
    <t>Основное мероприятие "Ремонт, капитальный ремонт сети автомобильных дорог, мостов и путепроводов местного значения"</t>
  </si>
  <si>
    <t>1420500000</t>
  </si>
  <si>
    <t>Дорожная деятельность в отношении автомобильных дорог местного значения в границах городского округа</t>
  </si>
  <si>
    <t>1420500200</t>
  </si>
  <si>
    <t>Софинансирование работ по капитальному ремонту и ремонту автомобильных дорог общего пользования местного значения</t>
  </si>
  <si>
    <t>14205S0240</t>
  </si>
  <si>
    <t>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и дачных некоммерческих объединений граждан</t>
  </si>
  <si>
    <t>14205S0250</t>
  </si>
  <si>
    <t>1450000000</t>
  </si>
  <si>
    <t>1450100000</t>
  </si>
  <si>
    <t>Осуществление муниципального контроля за сохранностью автомобильных дорог местного значения в границах городского округа, а также осуществление иных полномочий в области использования автомобильных дорог и осуществления дорожной деятельности</t>
  </si>
  <si>
    <t>1450100230</t>
  </si>
  <si>
    <t>Муниципальная программа "Формирование современной комфортной городской среды"</t>
  </si>
  <si>
    <t>1700000000</t>
  </si>
  <si>
    <t>Подпрограмма "Благоустройство территорий"</t>
  </si>
  <si>
    <t>1720000000</t>
  </si>
  <si>
    <t>Основное мероприятие "Обеспечение комфортной среды проживания на территории муниципального образования"</t>
  </si>
  <si>
    <t>1720100000</t>
  </si>
  <si>
    <t>Организация благоустройства территории городского округа в части ремонта асфальтового покрытия дворовых территорий</t>
  </si>
  <si>
    <t>1720100630</t>
  </si>
  <si>
    <t>Связь и информатика</t>
  </si>
  <si>
    <t>10</t>
  </si>
  <si>
    <t>Федеральный проект "Информационная инфраструктура"</t>
  </si>
  <si>
    <t>152D200000</t>
  </si>
  <si>
    <t>152D270600</t>
  </si>
  <si>
    <t>152D2S0600</t>
  </si>
  <si>
    <t>Федеральный проект "Цифровое государственное управление"</t>
  </si>
  <si>
    <t>152D600000</t>
  </si>
  <si>
    <t>Предоставление доступа к электронным сервисам цифровой инфраструктуры в сфере жилищно-коммунального хозяйства</t>
  </si>
  <si>
    <t>152D6S0940</t>
  </si>
  <si>
    <t>Федеральный проект "Цифровая образовательная среда"</t>
  </si>
  <si>
    <t>152E400000</t>
  </si>
  <si>
    <t>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</si>
  <si>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152E452100</t>
  </si>
  <si>
    <t>Обновление и техническое обслуживание (ремонт) средств (программного обеспечения и оборудования), приобретенных в рамках предоставленной субсидии на внедрение целевой модели цифровой образовательной среды в общеобразовательных организациях и профессиональных образовательных организациях</t>
  </si>
  <si>
    <t>152E4S1690</t>
  </si>
  <si>
    <t>Оснащение планшетными компьютерами общеобразовательных организаций в Московской области</t>
  </si>
  <si>
    <t>152E4S2770</t>
  </si>
  <si>
    <t>Оснащение мультимедийными проекторами и экранами для мультимедийных проекторов общеобразовательных организаций в Московской области</t>
  </si>
  <si>
    <t>152E4S2780</t>
  </si>
  <si>
    <t>Другие вопросы в области национальной экономики</t>
  </si>
  <si>
    <t>12</t>
  </si>
  <si>
    <t>Основное мероприятие "Оснащение  специализированных медицинских подразделений (отделений, диспансеров, лабораторий) оборудованием, реагентами, реактивами, расходными материалами с целью выявления, предупреждения и пресечения преступлений и иных правонарушений, связанных с наркоманией и токсикоманией"</t>
  </si>
  <si>
    <t>0810600000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</si>
  <si>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</si>
  <si>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0810662820</t>
  </si>
  <si>
    <t>Муниципальная программа "Жилище"</t>
  </si>
  <si>
    <t>0900000000</t>
  </si>
  <si>
    <t>Подпрограмма "Комплексное освоение земельных участков в целях жилищного строительства и развитие застроенных территорий"</t>
  </si>
  <si>
    <t>0910000000</t>
  </si>
  <si>
    <t>Основное мероприятие "Финансовое обеспечение выполнения отдельных государственных полномочий в сфере жилищной политики, переданных органам местного самоуправления"</t>
  </si>
  <si>
    <t>0910700000</t>
  </si>
  <si>
    <t>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</t>
  </si>
  <si>
    <t>0910760710</t>
  </si>
  <si>
    <t>Муниципальная программа "Предпринимательство"</t>
  </si>
  <si>
    <t>1100000000</t>
  </si>
  <si>
    <t>Подпрограмма "Инвестиции"</t>
  </si>
  <si>
    <t>1110000000</t>
  </si>
  <si>
    <t>Основное мероприятие "Создание многофункциональных индустриальных парков, технопарков (технологических парков), инновационно-технологических центров, промышленных площадок на территории Московской области"</t>
  </si>
  <si>
    <t>1110200000</t>
  </si>
  <si>
    <t>Стимулирование инвестиционной деятельности муниципальных образований за счет средств местного бюджета</t>
  </si>
  <si>
    <t>1110274510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</si>
  <si>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</si>
  <si>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</si>
  <si>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</si>
  <si>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</si>
  <si>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</t>
  </si>
  <si>
    <t>1130200750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</si>
  <si>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</si>
  <si>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</si>
  <si>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Расходы на обеспечение деятельности (оказание услуг) муниципальных учреждений в сфере предпринимательства, создание коворкинг центров</t>
  </si>
  <si>
    <t>1130206210</t>
  </si>
  <si>
    <t>Подпрограмма "Развитие потребительского рынка и услуг"</t>
  </si>
  <si>
    <t>1140000000</t>
  </si>
  <si>
    <t>Основное мероприятие "Развитие потребительского рынка и услуг"</t>
  </si>
  <si>
    <t>1140100000</t>
  </si>
  <si>
    <t>Создание условий для обеспечения жителей городского округа услугами связи, общественного питания, торговли и бытового обслуживания</t>
  </si>
  <si>
    <t>1140101230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</si>
  <si>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</si>
  <si>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</si>
  <si>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Муниципальная программа "Архитектура и градостроительство"</t>
  </si>
  <si>
    <t>1600000000</t>
  </si>
  <si>
    <t>Подпрограмма "Разработка Генерального плана развития городского округа "</t>
  </si>
  <si>
    <t>1610000000</t>
  </si>
  <si>
    <t>Основное мероприятие "Обеспечение разработки и внесение изменений в нормативы градостроительного проектирования городского округа"</t>
  </si>
  <si>
    <t>1610400000</t>
  </si>
  <si>
    <t>Утверждение генеральных планов городского округа, правил землепользования и застройки, утверждение подготовленной на основе генеральных планов городского округа документации по планировке территории, выдача разрешений на строительство</t>
  </si>
  <si>
    <t>1610400650</t>
  </si>
  <si>
    <t>Подпрограмма "Реализация политики пространственного развития"</t>
  </si>
  <si>
    <t>1620000000</t>
  </si>
  <si>
    <t>Основное мероприятие "Финансовое обеспечение выполнения отдельных государственных полномочий в сфере архитектуры и градостроительства, переданных органам местного самоуправления"</t>
  </si>
  <si>
    <t>1620300000</t>
  </si>
  <si>
    <t>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</t>
  </si>
  <si>
    <t>1620360700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</si>
  <si>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образования"</t>
  </si>
  <si>
    <t>1620400000</t>
  </si>
  <si>
    <t>Ликвидация самовольных, недостроенных и аварийных объектов на территории муниципального образования</t>
  </si>
  <si>
    <t>1620401210</t>
  </si>
  <si>
    <t>Муниципальная программа "Строительство объектов социальной инфраструктуры"</t>
  </si>
  <si>
    <t>1800000000</t>
  </si>
  <si>
    <t>1870000000</t>
  </si>
  <si>
    <t>1870100000</t>
  </si>
  <si>
    <t>Расходы на обеспечение деятельности (оказание услуг) муниципальных учреждений в сфере строительства</t>
  </si>
  <si>
    <t>1870106030</t>
  </si>
  <si>
    <t>Жилищно-коммунальное хозяйство</t>
  </si>
  <si>
    <t>Жилищное хозяйство</t>
  </si>
  <si>
    <t>Подпрограмма "Создание условий для обеспечения комфортного проживания жителей в многоквартирных домах"</t>
  </si>
  <si>
    <t>1730000000</t>
  </si>
  <si>
    <t>Основное мероприятие "Приведение в надлежащее состояние подъездов в многоквартирных домах"</t>
  </si>
  <si>
    <t>1730100000</t>
  </si>
  <si>
    <t>Ремонт подъездов в многоквартирных домах</t>
  </si>
  <si>
    <t>17301S0950</t>
  </si>
  <si>
    <t>Муниципальная программа "Переселение граждан из аварийного жилищного фонда"</t>
  </si>
  <si>
    <t>1900000000</t>
  </si>
  <si>
    <t>Подпрограмма "Обеспечение устойчивого сокращения непригодного для проживания жилищного фонда"</t>
  </si>
  <si>
    <t>1910000000</t>
  </si>
  <si>
    <t>Федеральный проект "Обеспечение устойчивого сокращения непригодного для проживания жилищного фонда"</t>
  </si>
  <si>
    <t>191F300000</t>
  </si>
  <si>
    <t>Обеспечение мероприятий по устойчивому сокращению непригодного для проживания жилищного фонда</t>
  </si>
  <si>
    <t>191F367484</t>
  </si>
  <si>
    <t>Капитальные вложения в объекты государственной (муниципальной) собственности</t>
  </si>
  <si>
    <t>400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</si>
  <si>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</si>
  <si>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</si>
  <si>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Подпрограмма "Обеспечение мероприятий по переселению граждан из аварийного жилищного фонда в Московской области"</t>
  </si>
  <si>
    <t>1920000000</t>
  </si>
  <si>
    <t>Основное мероприятие "Переселение граждан из аварийного жилищного фонда"</t>
  </si>
  <si>
    <t>1920200000</t>
  </si>
  <si>
    <t>Обеспечение мероприятий по переселению граждан из аварийного жилищного фонда за счет средств местного бюджета</t>
  </si>
  <si>
    <t>1920279605</t>
  </si>
  <si>
    <t>Обеспечение мероприятий по переселению граждан из аварийного жилищного фонда</t>
  </si>
  <si>
    <t>19202S9605</t>
  </si>
  <si>
    <t>Основное мероприятие "Переселение граждан из многоквартирных жилых домов, признанных аварийными в установленном законодательством порядке в рамках Адресной программы Московской области "Переселение граждан из аварийного жилищного фонда в Московской области на 2016-2020 годы"</t>
  </si>
  <si>
    <t>1920400000</t>
  </si>
  <si>
    <t>19204S9602</t>
  </si>
  <si>
    <t>Коммунальное хозяйство</t>
  </si>
  <si>
    <t>Муниципальная программа "Развитие инженерной инфраструктуры и энергоэффективности"</t>
  </si>
  <si>
    <t>1000000000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</si>
  <si>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</si>
  <si>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</si>
  <si>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</si>
  <si>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</si>
  <si>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Организация в границах городского округа электро-, тепло-, газо- и водоснабжения населения, водоотведения, снабжения населения топливом</t>
  </si>
  <si>
    <t>1010200190</t>
  </si>
  <si>
    <t>Подпрограмма "Системы водоотведения"</t>
  </si>
  <si>
    <t>1020000000</t>
  </si>
  <si>
    <t>Основное мероприятие "Строительство, реконструкция (модернизация) 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</si>
  <si>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1020100000</t>
  </si>
  <si>
    <t>1020100190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</si>
  <si>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</si>
  <si>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1020200000</t>
  </si>
  <si>
    <t>Строительство (реконструкция) канализационных коллекторов, канализационных насосных станций</t>
  </si>
  <si>
    <t>10202S4030</t>
  </si>
  <si>
    <t>Бюджетные инвестиции</t>
  </si>
  <si>
    <t>410</t>
  </si>
  <si>
    <t>Подпрограмма "Создание условий для обеспечения качественными коммунальными услугами"</t>
  </si>
  <si>
    <t>1030000000</t>
  </si>
  <si>
    <t>Основное мероприятие "Строительство, реконструкция, капитальный (текущий) ремонт, приобретение, монтаж и ввод в эксплуатацию объектов коммунальной инфраструктуры"</t>
  </si>
  <si>
    <t>1030200000</t>
  </si>
  <si>
    <t>1030200190</t>
  </si>
  <si>
    <t>Строительство и реконструкция объектов коммунальной инфраструктуры</t>
  </si>
  <si>
    <t>10302S4080</t>
  </si>
  <si>
    <t>Подпрограмма "Энергосбережение и повышение энергетической эффективности"</t>
  </si>
  <si>
    <t>1040000000</t>
  </si>
  <si>
    <t>Основное мероприятие "Организация учета энергоресурсов в жилищном фонде"</t>
  </si>
  <si>
    <t>1040200000</t>
  </si>
  <si>
    <t>Организация и проведение мероприятий, предусмотренных законодательством об энергосбережении и о повышении энергетической эффективности</t>
  </si>
  <si>
    <t>1040201200</t>
  </si>
  <si>
    <t>Подпрограмма "Развитие газификации"</t>
  </si>
  <si>
    <t>1060000000</t>
  </si>
  <si>
    <t>Основное мероприятие "Строительство газопроводов в населенных пунктах"</t>
  </si>
  <si>
    <t>1060100000</t>
  </si>
  <si>
    <t>1060100190</t>
  </si>
  <si>
    <t>1080000000</t>
  </si>
  <si>
    <t>1080100000</t>
  </si>
  <si>
    <t>1080100190</t>
  </si>
  <si>
    <t>Исполнение государственных (муниципальных) гарантий без права регрессного требования гаранта к принципалу или уступки гаранту прав требования бенефициара к принципалу</t>
  </si>
  <si>
    <t>840</t>
  </si>
  <si>
    <t>Благоустройство</t>
  </si>
  <si>
    <t>Подпрограмма "Развитие мелиорации земель сельскохозяйственного назначения"</t>
  </si>
  <si>
    <t>0620000000</t>
  </si>
  <si>
    <t>Основное мероприятие "Предотвращение выбытия из оборота земель сельскохозяйственного назначения и развитие мелиоративных систем и гидротехнических сооружений сельскохозяйственного назначения"</t>
  </si>
  <si>
    <t>0620100000</t>
  </si>
  <si>
    <t>Предотвращение выбытия из оборота земель сельскохозяйственного назначения и развитие мелиоративных систем и гидротехнических сооружений сельскохозяйственного назначения</t>
  </si>
  <si>
    <t>0620101130</t>
  </si>
  <si>
    <t>Основное мероприятие "Организация ритуальных услуг и содержание мест захоронения"</t>
  </si>
  <si>
    <t>0810700000</t>
  </si>
  <si>
    <t>Содержание мест захоронения</t>
  </si>
  <si>
    <t>0810700590</t>
  </si>
  <si>
    <t>Проведение инвентаризации мест захоронений</t>
  </si>
  <si>
    <t>0810701240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</si>
  <si>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</si>
  <si>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</si>
  <si>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Подпрограмма "Комфортная городская среда"</t>
  </si>
  <si>
    <t>1710000000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</si>
  <si>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</si>
  <si>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</si>
  <si>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Устройство контейнерных площадок за счет средств местного бюджета</t>
  </si>
  <si>
    <t>1710171670</t>
  </si>
  <si>
    <t>Приобретение и установка технических сооружений (устройств) для развлечений, оснащенных электрическим приводом</t>
  </si>
  <si>
    <t>17101S1340</t>
  </si>
  <si>
    <t>Субсидии автономным учреждениям</t>
  </si>
  <si>
    <t>620</t>
  </si>
  <si>
    <t>Федеральный проект "Формирование комфортной городской среды"</t>
  </si>
  <si>
    <t>171F200000</t>
  </si>
  <si>
    <t>Реализация программ формирования современной городской среды в части благоустройства общественных территорий</t>
  </si>
  <si>
    <t>171F255551</t>
  </si>
  <si>
    <t>Создание новых и (или) благоустройство существующих парков культуры и отдыха</t>
  </si>
  <si>
    <t>171F2S0070</t>
  </si>
  <si>
    <t>Приобретение коммунальной техники</t>
  </si>
  <si>
    <t>171F2S1360</t>
  </si>
  <si>
    <t>Обустройство и установка детских игровых площадок на территории муниципальных образований Московской области</t>
  </si>
  <si>
    <t>171F2S1580</t>
  </si>
  <si>
    <t>Обустройство и установка детских игровых площадок на территории парков культуры и отдыха Московской области</t>
  </si>
  <si>
    <t>171F2S1590</t>
  </si>
  <si>
    <t>Устройство и капитальный ремонт архитектурно-художественного освещения в рамках реализации проекта "Светлый город"</t>
  </si>
  <si>
    <t>171F2S2580</t>
  </si>
  <si>
    <t>Устройство и капитальный ремонт электросетевого хозяйства, систем наружного освещения в рамках реализации проекта "Светлый город"</t>
  </si>
  <si>
    <t>171F2S2630</t>
  </si>
  <si>
    <t>Организация благоустройства территории городского округа</t>
  </si>
  <si>
    <t>1720100620</t>
  </si>
  <si>
    <t>Оплата исполнительных листов, судебных издержек</t>
  </si>
  <si>
    <t>9900000080</t>
  </si>
  <si>
    <t>Другие вопросы в области жилищно-коммунального хозяйства</t>
  </si>
  <si>
    <t>Муниципальная программа "Социальная защита населения"</t>
  </si>
  <si>
    <t>0400000000</t>
  </si>
  <si>
    <t>Подпрограмма "Социальная поддержка граждан"</t>
  </si>
  <si>
    <t>0410000000</t>
  </si>
  <si>
    <t>Основное мероприятие "Предоставление мер социальной поддержки и субсидий по оплате жилого помещения и коммунальных услуг гражданам Российской Федерации, имеющим место жительства в Московской области"</t>
  </si>
  <si>
    <t>0410300000</t>
  </si>
  <si>
    <t>Обеспечение предоставления гражданам субсидий на оплату жилого помещения и коммунальных услуг</t>
  </si>
  <si>
    <t>0410361420</t>
  </si>
  <si>
    <t>Муниципальная программа "Экология и окружающая среда"</t>
  </si>
  <si>
    <t>0700000000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</si>
  <si>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</si>
  <si>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</si>
  <si>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</si>
  <si>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</si>
  <si>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Организация мероприятий по охране окружающей среды в границах городского округа</t>
  </si>
  <si>
    <t>0720100370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</si>
  <si>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</si>
  <si>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1080162670</t>
  </si>
  <si>
    <t>Взносы на капитальный ремонт общего имущества многоквартирных домов</t>
  </si>
  <si>
    <t>1210200180</t>
  </si>
  <si>
    <t>Охрана окружающей среды</t>
  </si>
  <si>
    <t>Другие вопросы в области охраны окружающей среды</t>
  </si>
  <si>
    <t>Подпрограмма "Охрана окружающей среды"</t>
  </si>
  <si>
    <t>0710000000</t>
  </si>
  <si>
    <t>Основное мероприятие "Проведение обследований состояния окружающей среды и проведение мероприятий по охране окружающей среды"</t>
  </si>
  <si>
    <t>0710100000</t>
  </si>
  <si>
    <t>0710100370</t>
  </si>
  <si>
    <t>Основное мероприятие "Вовлечение населения в экологические мероприятия"</t>
  </si>
  <si>
    <t>0710300000</t>
  </si>
  <si>
    <t>0710300370</t>
  </si>
  <si>
    <t>Подпрограмма "Региональная программа в области обращения с отходами, в том числе с твердыми коммунальными отходами"</t>
  </si>
  <si>
    <t>0750000000</t>
  </si>
  <si>
    <t>Организации деятельности по сбору, транспортированию, обработке, утилизации, обезвреживанию, захоронению твердых коммунальных отходов</t>
  </si>
  <si>
    <t>Федеральный проект "Чистая страна"</t>
  </si>
  <si>
    <t>075G100000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</si>
  <si>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</si>
  <si>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075G152420</t>
  </si>
  <si>
    <t>Рекультивация полигонов твердых коммунальных отходов</t>
  </si>
  <si>
    <t>075G152429</t>
  </si>
  <si>
    <t>Образование</t>
  </si>
  <si>
    <t>07</t>
  </si>
  <si>
    <t>Дошкольное образование</t>
  </si>
  <si>
    <t>Подпрограмма "Дошкольное образование"</t>
  </si>
  <si>
    <t>0310000000</t>
  </si>
  <si>
    <t>Основное мероприятие "Проведение капитального ремонта объектов дошкольного образования"</t>
  </si>
  <si>
    <t>0310100000</t>
  </si>
  <si>
    <t>Закупка оборудования для дошкольных образовательных организаций муниципальных образований Московской области - победителей областного конкурса на присвоение статуса Региональной инновационной площадки Московской области</t>
  </si>
  <si>
    <t>03101S2130</t>
  </si>
  <si>
    <t>03101S2590</t>
  </si>
  <si>
    <t>Основное мероприятие "Финансовое обеспечение реализации прав граждан на получение общедоступного и бесплатного дошкольного образования"</t>
  </si>
  <si>
    <t>0310200000</t>
  </si>
  <si>
    <t>Расходы на обеспечение деятельности (оказание услуг) муниципальных учреждений - дошкольные образовательные организации</t>
  </si>
  <si>
    <t>0310206040</t>
  </si>
  <si>
    <t>Расходы на обеспечение деятельности (оказание услуг) муниципальных учреждений - дошкольные образовательные организации (мероприятия в сфере образования)</t>
  </si>
  <si>
    <t>0310206041</t>
  </si>
  <si>
    <t>Расходы на обеспечение деятельности (оказание услуг) муниципальных учреждений - дошкольные образовательные организации (укрепление материально-технической базы и проведение текущего ремонта учреждений образования)</t>
  </si>
  <si>
    <t>0310206042</t>
  </si>
  <si>
    <t>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</si>
  <si>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0310262110</t>
  </si>
  <si>
    <t>Подпрограмма "Доступная среда"</t>
  </si>
  <si>
    <t>0420000000</t>
  </si>
  <si>
    <t>Основное мероприятие "Создание безбарьерной среды на объектах социальной, инженерной и транспортной инфраструктуры"</t>
  </si>
  <si>
    <t>0420200000</t>
  </si>
  <si>
    <t>Мероприятия по созданию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</si>
  <si>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04202S2640</t>
  </si>
  <si>
    <t>Подпрограмма "Строительство (реконструкция) объектов образования"</t>
  </si>
  <si>
    <t>1830000000</t>
  </si>
  <si>
    <t>Основное мероприятие "Организация строительства (реконструкции) объектов дошкольного образования"</t>
  </si>
  <si>
    <t>1830100000</t>
  </si>
  <si>
    <t>Проектирование и строительство дошкольных образовательных организаций</t>
  </si>
  <si>
    <t>18301S4440</t>
  </si>
  <si>
    <t>Общее образование</t>
  </si>
  <si>
    <t>Основное мероприятие "Финансовое обеспечение деятельности образовательных организаций"</t>
  </si>
  <si>
    <t>0320100000</t>
  </si>
  <si>
    <t>Расходы на обеспечение деятельности (оказание услуг) муниципальных учреждений - общеобразовательные организации</t>
  </si>
  <si>
    <t>0320106050</t>
  </si>
  <si>
    <t>Расходы на обеспечение деятельности (оказание услуг) муниципальных учреждений - общеобразовательные организации (мероприятия в сфере образования)</t>
  </si>
  <si>
    <t>0320106051</t>
  </si>
  <si>
    <t>Расходы на обеспечение деятельности (оказание услуг) муниципальных учреждений - общеобразовательные организации (укрепление материально-технической базы и проведение текущего ремонта учреждений образования)</t>
  </si>
  <si>
    <t>0320106052</t>
  </si>
  <si>
    <t>Расходы на обеспечение деятельности (оказание услуг) муниципальных учреждений - общеобразовательные организации (суб.некоммерческим организациям)</t>
  </si>
  <si>
    <t>0320106053</t>
  </si>
  <si>
    <t>Расходы на обеспечение деятельности (оказание услуг) муниципальных учреждений - общеобразовательные организации (организация питания обучающихся и воспитаников общеобразовательных организаций)</t>
  </si>
  <si>
    <t>0320106054</t>
  </si>
  <si>
    <t>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</si>
  <si>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0320162200</t>
  </si>
  <si>
    <t>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</si>
  <si>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0320162210</t>
  </si>
  <si>
    <t>Основное мероприятие "Финансовое обеспечение деятельности образовательных организаций для детей-сирот и детей, оставшихся без попечения родителей"</t>
  </si>
  <si>
    <t>0320200000</t>
  </si>
  <si>
    <t>Реализация мер социальной поддержки и социального обеспечения детей-сирот и детей, оставшихся без попечения родителей, лиц из их числа в муниципальных и частных организациях в Московской области для детей-сирот и детей, оставшихся без попечения родителей</t>
  </si>
  <si>
    <t>0320262240</t>
  </si>
  <si>
    <t>Частичная компенсация стоимости питания отдельным категориям обучающихся в муниципальных общеобразовательных организациях в Московской области и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обучающимся по очной форме обучения</t>
  </si>
  <si>
    <t>0320362220</t>
  </si>
  <si>
    <t>Оплата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</si>
  <si>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0320362230</t>
  </si>
  <si>
    <t>Обеспечение подвоза обучающихся к месту обучения в муниципальные общеобразовательные организации, расположенные в сельских населенных пунктах за счет средств местного бюджета</t>
  </si>
  <si>
    <t>0320372270</t>
  </si>
  <si>
    <t>Приобретение автобусов для доставки обучающихся в общеобразовательные организации в Московской области, расположенные в сельских населенных пунктах</t>
  </si>
  <si>
    <t>03203S2260</t>
  </si>
  <si>
    <t>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</si>
  <si>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03203S2270</t>
  </si>
  <si>
    <t>Федеральный проект "Современная школа"</t>
  </si>
  <si>
    <t>032E100000</t>
  </si>
  <si>
    <t>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</si>
  <si>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032E151690</t>
  </si>
  <si>
    <t>Создание центров образования цифрового и гуманитарного профилей</t>
  </si>
  <si>
    <t>032E162760</t>
  </si>
  <si>
    <t>Мероприятия по проведению капитального ремонта в муниципальных общеобразовательных организациях в Московской области</t>
  </si>
  <si>
    <t>032E1S2340</t>
  </si>
  <si>
    <t>Повышение доступности объектов культуры, спорта, образования для инвалидов и маломобильных групп населения</t>
  </si>
  <si>
    <t>0420200960</t>
  </si>
  <si>
    <t>Подпрограмма "Молодежь Подмосковья"</t>
  </si>
  <si>
    <t>1340000000</t>
  </si>
  <si>
    <t>Основное мероприятие "Организация и проведение мероприятий по гражданско-патриотическому и духовно-нравственному воспитанию молодежи, а также по вовлечению молодежи в международное, межрегиональное и межмуниципальное сотрудничество"</t>
  </si>
  <si>
    <t>1340100000</t>
  </si>
  <si>
    <t>Организация и осуществление мероприятий по работе с детьми и молодежью в городском округе</t>
  </si>
  <si>
    <t>1340100770</t>
  </si>
  <si>
    <t>183E100000</t>
  </si>
  <si>
    <t>Капитальные вложения в объекты общего образования</t>
  </si>
  <si>
    <t>183E1S4260</t>
  </si>
  <si>
    <t>Капитальные вложения в общеобразовательные организации в целях обеспечения односменного режима обучения</t>
  </si>
  <si>
    <t>183E1S4480</t>
  </si>
  <si>
    <t>Дополнительное образование детей</t>
  </si>
  <si>
    <t>Подпрограмма "Дополнительное образование, воспитание и психолого-социальное сопровождение детей"</t>
  </si>
  <si>
    <t>0330000000</t>
  </si>
  <si>
    <t>Основное мероприятие "Финансовое обеспечение оказания услуг (выполнения работ) организациями дополнительного образования"</t>
  </si>
  <si>
    <t>0330300000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</si>
  <si>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</si>
  <si>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0330306060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</si>
  <si>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образования)</t>
  </si>
  <si>
    <t>0330306061</t>
  </si>
  <si>
    <t>Расходы на обеспечение деятельности (оказание услуг) муниципальных учреждений - организации дополнительного образования (укрепление материально-технической базы и проведение текущего ремонта учреждений образования)</t>
  </si>
  <si>
    <t>0330306062</t>
  </si>
  <si>
    <t>Расходы на обеспечение деятельности (оказание услуг) муниципальных учреждений - организации дополнительного образования (в сфере культуры)</t>
  </si>
  <si>
    <t>0330306063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</si>
  <si>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культуры)</t>
  </si>
  <si>
    <t>0330306064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</si>
  <si>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</si>
  <si>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0330500000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</si>
  <si>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</si>
  <si>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0330500940</t>
  </si>
  <si>
    <t>Федеральный проект "Культурная среда"</t>
  </si>
  <si>
    <t>033A100000</t>
  </si>
  <si>
    <t>Приобретение музыкальных инструментов для муниципальных организаций дополнительного образования Московской области, осуществляющих деятельность в сфере культуры</t>
  </si>
  <si>
    <t>033A1S0480</t>
  </si>
  <si>
    <t>Молодежная политика</t>
  </si>
  <si>
    <t>Расходы на обеспечение деятельности (оказание услуг) муниципальных учреждений в сфере молодежной политики</t>
  </si>
  <si>
    <t>1340106020</t>
  </si>
  <si>
    <t>Федеральный проект "Социальная активность"</t>
  </si>
  <si>
    <t>134E800000</t>
  </si>
  <si>
    <t>Создание условий для развития наставничества, поддержки общественных инициатив и проектов, в том числе в сфере добровольчества (волонтерства)</t>
  </si>
  <si>
    <t>134E800430</t>
  </si>
  <si>
    <t>134E800770</t>
  </si>
  <si>
    <t>Другие вопросы в области образования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</si>
  <si>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</si>
  <si>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0310262140</t>
  </si>
  <si>
    <t>Подпрограмма "Обеспечивающая подпрограмма"</t>
  </si>
  <si>
    <t>0350000000</t>
  </si>
  <si>
    <t>0350100000</t>
  </si>
  <si>
    <t>0350100130</t>
  </si>
  <si>
    <t>Обеспечение деятельности органов местного самоуправления (технические служащие)</t>
  </si>
  <si>
    <t>0350100131</t>
  </si>
  <si>
    <t>Обеспечение деятельности органов местного самоуправления (иные закупки товаров,работ и услуг дляобеспечения муниципальных нужд)</t>
  </si>
  <si>
    <t>0350100132</t>
  </si>
  <si>
    <t>Обеспечение деятельности органов местного самоуправления (уплата налогов,сборов и иных платежей)</t>
  </si>
  <si>
    <t>0350100133</t>
  </si>
  <si>
    <t>Обеспечение деятельности прочих учреждений образования</t>
  </si>
  <si>
    <t>0350106080</t>
  </si>
  <si>
    <t>Подпрограмма "Развитие системы отдыха и оздоровления детей"</t>
  </si>
  <si>
    <t>0430000000</t>
  </si>
  <si>
    <t>Основное мероприятие "Мероприятия по организации отдыха детей в каникулярное время, проводимые муниципальными образованиями Московской области"</t>
  </si>
  <si>
    <t>0430500000</t>
  </si>
  <si>
    <t>Мероприятия по организации отдыха детей в каникулярное время за счет средств местного бюджета</t>
  </si>
  <si>
    <t>0430572190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</si>
  <si>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</si>
  <si>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</si>
  <si>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</si>
  <si>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</si>
  <si>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Мероприятия по организации отдыха детей в каникулярное время</t>
  </si>
  <si>
    <t>04305S2190</t>
  </si>
  <si>
    <t>Культура, кинематография</t>
  </si>
  <si>
    <t>Культура</t>
  </si>
  <si>
    <t>Подпрограмма "Развитие музейного дела и народных художественных промыслов"</t>
  </si>
  <si>
    <t>0220000000</t>
  </si>
  <si>
    <t>Основное мероприятие "Обеспечение выполнения функций муниципальных музеев"</t>
  </si>
  <si>
    <t>0220100000</t>
  </si>
  <si>
    <t>Расходы на обеспечение деятельности (оказание услуг) муниципальных учреждений - музеи, галереи</t>
  </si>
  <si>
    <t>0220106130</t>
  </si>
  <si>
    <t>Подпрограмма "Развитие библиотечного дела"</t>
  </si>
  <si>
    <t>0230000000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</si>
  <si>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</si>
  <si>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</si>
  <si>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Организация библиотечного обслуживания населения, комплектование и обеспечение сохранности библиотечных фондов библиотек городского округа</t>
  </si>
  <si>
    <t>0230100450</t>
  </si>
  <si>
    <t>Расходы на обеспечение деятельности (оказание услуг) муниципальных учреждений - библиотеки</t>
  </si>
  <si>
    <t>0230106100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</si>
  <si>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</si>
  <si>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0240000000</t>
  </si>
  <si>
    <t>Основное мероприятие "Обеспечение функций театрально-концертных учреждений"</t>
  </si>
  <si>
    <t>0240100000</t>
  </si>
  <si>
    <t>Мероприятия в сфере культуры</t>
  </si>
  <si>
    <t>0240100500</t>
  </si>
  <si>
    <t>Расходы на обеспечение деятельности (оказание услуг) муниципальных учреждений - театрально-концертные организации</t>
  </si>
  <si>
    <t>0240106120</t>
  </si>
  <si>
    <t>Поддержка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</si>
  <si>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02401L4660</t>
  </si>
  <si>
    <t>Основное мероприятие "Обеспечение функций культурно-досуговых учреждений"</t>
  </si>
  <si>
    <t>0240500000</t>
  </si>
  <si>
    <t>0240500500</t>
  </si>
  <si>
    <t>Расходы на обеспечение деятельности (оказание услуг) муниципальных учреждений - культурно-досуговые учреждения</t>
  </si>
  <si>
    <t>0240506110</t>
  </si>
  <si>
    <t>Подпрограмма "Укрепление материально-технической базы государственных и муниципальных учреждений культуры Московской области"</t>
  </si>
  <si>
    <t>0250000000</t>
  </si>
  <si>
    <t>Основное мероприятие "Проведение капитального ремонта, технического переоснащения и благоустройства территорий муниципальных учреждений культуры"</t>
  </si>
  <si>
    <t>0250100000</t>
  </si>
  <si>
    <t>Проведение капитального ремонта, технического переоснащения и благоустройства территорий культурно-досуговых учреждений культуры</t>
  </si>
  <si>
    <t>0250101310</t>
  </si>
  <si>
    <t>025A100000</t>
  </si>
  <si>
    <t>Создание модельных муниципальных библиотек</t>
  </si>
  <si>
    <t>025A154540</t>
  </si>
  <si>
    <t>025A1S0080</t>
  </si>
  <si>
    <t>0280000000</t>
  </si>
  <si>
    <t>0280100000</t>
  </si>
  <si>
    <t>0280100500</t>
  </si>
  <si>
    <t>Подпрограмма "Развитие парков культуры и отдыха"</t>
  </si>
  <si>
    <t>0290000000</t>
  </si>
  <si>
    <t>Основное мероприятие "Соответствие нормативу обеспеченности парками культуры и отдыха"</t>
  </si>
  <si>
    <t>0290100000</t>
  </si>
  <si>
    <t>Создание условий для массового отдыха жителей городского округа</t>
  </si>
  <si>
    <t>0290101010</t>
  </si>
  <si>
    <t>Расходы на обеспечение деятельности (оказание услуг) муниципальных учреждений - парк культуры и отдыха</t>
  </si>
  <si>
    <t>0290106170</t>
  </si>
  <si>
    <t>04202S1560</t>
  </si>
  <si>
    <t>Подпрограмма "Развитие туризма в Московской области"</t>
  </si>
  <si>
    <t>1360000000</t>
  </si>
  <si>
    <t>Основное мероприятие "Развитие рынка туристских услуг, развитие внутреннего и въездного туризма"</t>
  </si>
  <si>
    <t>1360100000</t>
  </si>
  <si>
    <t>Создание условий для развития туризма</t>
  </si>
  <si>
    <t>1360100860</t>
  </si>
  <si>
    <t>Другие вопросы в области культуры, кинематографии</t>
  </si>
  <si>
    <t>0280100130</t>
  </si>
  <si>
    <t>Здравоохранение</t>
  </si>
  <si>
    <t>Другие вопросы в области здравоохранения</t>
  </si>
  <si>
    <t>Муниципальная программа "Здравоохранение"</t>
  </si>
  <si>
    <t>0100000000</t>
  </si>
  <si>
    <t>Подпрограмма "Финансовое обеспечение системы организации медицинской помощи"</t>
  </si>
  <si>
    <t>0150000000</t>
  </si>
  <si>
    <t>Основное мероприятие "Развитие мер социальной поддержки медицинских работников"</t>
  </si>
  <si>
    <t>0150300000</t>
  </si>
  <si>
    <t>Создание условий для оказания медицинской помощи населению на территории городского округа в соответствии с территориальной программой государственных гарантий бесплатного оказания гражданам медицинской помощи</t>
  </si>
  <si>
    <t>0150300420</t>
  </si>
  <si>
    <t>Социальная политика</t>
  </si>
  <si>
    <t>Пенсионное обеспечение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</si>
  <si>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</si>
  <si>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0411800000</t>
  </si>
  <si>
    <t>Предоставление доплаты за выслугу лет к трудовой пенсии муниципальным служащим за счет средств местного бюджета</t>
  </si>
  <si>
    <t>0411800840</t>
  </si>
  <si>
    <t>Публичные нормативные социальные выплаты гражданам</t>
  </si>
  <si>
    <t>310</t>
  </si>
  <si>
    <t>Социальное обеспечение населения</t>
  </si>
  <si>
    <t>Предоставление гражданам субсидий на оплату жилого помещения и коммунальных услуг</t>
  </si>
  <si>
    <t>0410361410</t>
  </si>
  <si>
    <t>Подпрограмма "Устойчивое развитие сельских территорий"</t>
  </si>
  <si>
    <t>0630000000</t>
  </si>
  <si>
    <t>Основное мероприятие "Улучшение жилищных условий граждан, проживающих на сельских территориях"</t>
  </si>
  <si>
    <t>0630100000</t>
  </si>
  <si>
    <t>Улучшение жилищных условий граждан, проживающих на сельских территориях</t>
  </si>
  <si>
    <t>06301S0880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</si>
  <si>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</si>
  <si>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</si>
  <si>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на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</si>
  <si>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</si>
  <si>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</t>
  </si>
  <si>
    <t>09201L4970</t>
  </si>
  <si>
    <t>Подпрограмма "Социальная ипотека"</t>
  </si>
  <si>
    <t>0940000000</t>
  </si>
  <si>
    <t>Основное мероприятие "I этап реализации подпрограммы 4. Компенсация оплаты основного долга по ипотечному жилищному кредиту"</t>
  </si>
  <si>
    <t>0940100000</t>
  </si>
  <si>
    <t>Компенсация оплаты основного долга по ипотечному жилищному кредиту</t>
  </si>
  <si>
    <t>09401S0220</t>
  </si>
  <si>
    <t>Подпрограмма "Улучшение жилищных условий отдельных категорий многодетных семей"</t>
  </si>
  <si>
    <t>0970000000</t>
  </si>
  <si>
    <t>Основное мероприятие "Предоставление многодетным семьям жилищных субсидий на приобретение жилого помещения или строительство индивидуального жилого дома"</t>
  </si>
  <si>
    <t>0970100000</t>
  </si>
  <si>
    <t>Реализация мероприятий по улучшению жилищных условий многодетных семей</t>
  </si>
  <si>
    <t>09701S0190</t>
  </si>
  <si>
    <t>Подпрограмма "Обеспечение жильем отдельных категорий граждан, установленных федеральным законодательством"</t>
  </si>
  <si>
    <t>0980000000</t>
  </si>
  <si>
    <t>Основное мероприятие "Оказание государственной поддержки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</si>
  <si>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0980200000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</si>
  <si>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</si>
  <si>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0980251350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</si>
  <si>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</si>
  <si>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0980251760</t>
  </si>
  <si>
    <t>Охрана семьи и детства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</si>
  <si>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</si>
  <si>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</si>
  <si>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</si>
  <si>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0930100000</t>
  </si>
  <si>
    <t>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</si>
  <si>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0930160820</t>
  </si>
  <si>
    <t>Физическая культура и спорт</t>
  </si>
  <si>
    <t>Физическая культура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</si>
  <si>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</si>
  <si>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</si>
  <si>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</si>
  <si>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</si>
  <si>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Основное мероприятие "Обеспечение условий для развития на территории городского округа физической культуры, школьного спорта и массового спорта"</t>
  </si>
  <si>
    <t>0510100000</t>
  </si>
  <si>
    <t>Организация проведения официальных физкультурно-оздоровительных и спортивных мероприятий</t>
  </si>
  <si>
    <t>0510100570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</si>
  <si>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</si>
  <si>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</si>
  <si>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Массовый спорт</t>
  </si>
  <si>
    <t>Федеральный проект "Спорт - норма жизни"</t>
  </si>
  <si>
    <t>051P500000</t>
  </si>
  <si>
    <t>Подготовка основания, приобретение и установка плоскостных спортивных сооружений в муниципальных образованиях Московской области</t>
  </si>
  <si>
    <t>051P5S2610</t>
  </si>
  <si>
    <t>Подпрограмма "Подготовка спортивного резерва"</t>
  </si>
  <si>
    <t>0530000000</t>
  </si>
  <si>
    <t>Основное мероприятие "Подготовка спортивных сборных команд"</t>
  </si>
  <si>
    <t>0530100000</t>
  </si>
  <si>
    <t>Расходы на обеспечение деятельности (оказание услуг) муниципальных учреждений по подготовке спортивных команд и спортивного резерва</t>
  </si>
  <si>
    <t>0530106150</t>
  </si>
  <si>
    <t>Средства массовой информации</t>
  </si>
  <si>
    <t>Телевидение и радиовещание</t>
  </si>
  <si>
    <t>Подпрограмма "Развитие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медиасреды"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</si>
  <si>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</si>
  <si>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</si>
  <si>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</si>
  <si>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Информирование население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</si>
  <si>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1310100820</t>
  </si>
  <si>
    <t>Периодическая печать и издательства</t>
  </si>
  <si>
    <t>Расходы на обеспечение деятельности (оказание услуг) муниципальных учреждений в сфере информационной политики</t>
  </si>
  <si>
    <t>1310106180</t>
  </si>
  <si>
    <t>Другие вопросы в области средств массовой информации</t>
  </si>
  <si>
    <t>Основное мероприятие "Разработка новых эффективных и высокотехнологичных (интерактивных) информационных проектов, повышающих степень интереса населения и бизнеса к проблематике Московской области по социально значимым темам, в СМИ, на Интернет-ресурсах, в социальных сетях и блогосфере"</t>
  </si>
  <si>
    <t>1310200000</t>
  </si>
  <si>
    <t>1310200820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</si>
  <si>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</si>
  <si>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</si>
  <si>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Подпрограмма "Управление муниципальными финансами"</t>
  </si>
  <si>
    <t>1240000000</t>
  </si>
  <si>
    <t>Основное мероприятие "Управление муниципальным долгом"</t>
  </si>
  <si>
    <t>1240600000</t>
  </si>
  <si>
    <t>Обслуживание муниципального долга</t>
  </si>
  <si>
    <t>1240600800</t>
  </si>
  <si>
    <t>700</t>
  </si>
  <si>
    <t>730</t>
  </si>
  <si>
    <t>Итого</t>
  </si>
  <si>
    <t>Приложение № 5</t>
  </si>
  <si>
    <t>к решению Совета депутатов</t>
  </si>
  <si>
    <t>Сергиево-Посадского</t>
  </si>
  <si>
    <t>городского округа</t>
  </si>
  <si>
    <t>Московской области</t>
  </si>
  <si>
    <t>Распределение бюджетных ассигнований по разделам, подразделам, целевым статьям (муниципальным программам Сергиево-Посадского городского округа Московской области и непрограммным напралениям деятельности), группам и подгруппам видов расходов классификации расходов бюджета Сергиево-Посадского городского округа Московской области на 2020 год и на плановый период 2021 и 2022 годов</t>
  </si>
  <si>
    <t>2020 год</t>
  </si>
  <si>
    <t>2021 год</t>
  </si>
  <si>
    <t>2022 год</t>
  </si>
  <si>
    <t xml:space="preserve"> Бюджетные инвестиции
</t>
  </si>
  <si>
    <t>191F377480</t>
  </si>
  <si>
    <t>Обеспечение мероприятий по устойчивому сокращению непригодного для проживания жилищного фонда за счет средств местного бюджета (дополнительные площади)</t>
  </si>
  <si>
    <t>Обеспечение мероприятий по устойчивому сокращению непригодного для проживания жилищного фонда за счет средств местного бюджета (проведение инженерных изысканий и подготовка документации по планировке территории)</t>
  </si>
  <si>
    <t>075G100610</t>
  </si>
  <si>
    <t>171F270890</t>
  </si>
  <si>
    <t>Благоустройство общественных территорий за счет средств местного бюджета</t>
  </si>
  <si>
    <t>Софинансирование работ по капитальному ремонту и ремонту автомобильных дорог общего пользования местного значения за счет средств местного бюджета</t>
  </si>
  <si>
    <t>Строительство и реконструкция объектов очистки сточных вод</t>
  </si>
  <si>
    <t>Закупка товаров, работ и услуг для муниципальных нужд</t>
  </si>
  <si>
    <t>Иные закупки товаров, работ и услуг для обеспечения муниципальных нужд</t>
  </si>
  <si>
    <t>10201S4020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</si>
  <si>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</si>
  <si>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 xml:space="preserve">Субсидии бюджетным учреждениям </t>
  </si>
  <si>
    <t>171F255559</t>
  </si>
  <si>
    <t>Мероприятия по проведению капитального ремонта в муниципальных дошкольных образовательных организациях в Московской области</t>
  </si>
  <si>
    <t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"Интернет" за счет средств местного бюджета</t>
  </si>
  <si>
    <t xml:space="preserve">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информационно-телекоммуникационную сеть "Интернет" </t>
  </si>
  <si>
    <t>Проведение капитального ремонта, технического переоснащения и благоустройство территорий объектов культуры, находящихся в собственности муниципальных образований Московской области</t>
  </si>
  <si>
    <t>Реализация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</si>
  <si>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от 19.12.2019№13/02-МЗ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</si>
</sst>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indexed="8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vertical="center"/>
    </xf>
    <xf numFmtId="0" fontId="4" fillId="0" borderId="5" xfId="0" applyNumberFormat="1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left" vertical="center" wrapText="1"/>
    </xf>
    <xf numFmtId="0" fontId="4" fillId="0" borderId="12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horizontal="center" vertical="center" wrapText="1"/>
    </xf>
    <xf numFmtId="0" fontId="2" fillId="0" borderId="22" xfId="0" applyNumberFormat="1" applyFont="1" applyBorder="1" applyAlignment="1">
      <alignment horizontal="center" vertical="center" wrapText="1"/>
    </xf>
    <xf numFmtId="0" fontId="2" fillId="0" borderId="23" xfId="0" applyNumberFormat="1" applyFont="1" applyBorder="1" applyAlignment="1">
      <alignment horizontal="center" vertical="center" wrapText="1"/>
    </xf>
    <xf numFmtId="0" fontId="5" fillId="0" borderId="24" xfId="0" applyNumberFormat="1" applyFont="1" applyBorder="1" applyAlignment="1">
      <alignment horizontal="left" vertical="center" wrapText="1"/>
    </xf>
    <xf numFmtId="0" fontId="5" fillId="0" borderId="25" xfId="0" applyNumberFormat="1" applyFont="1" applyBorder="1" applyAlignment="1">
      <alignment horizontal="center" vertical="center" wrapText="1"/>
    </xf>
    <xf numFmtId="0" fontId="5" fillId="0" borderId="27" xfId="0" applyNumberFormat="1" applyFont="1" applyBorder="1" applyAlignment="1">
      <alignment horizontal="left" vertical="center" wrapText="1"/>
    </xf>
    <xf numFmtId="0" fontId="5" fillId="0" borderId="28" xfId="0" applyNumberFormat="1" applyFont="1" applyBorder="1" applyAlignment="1">
      <alignment horizontal="center" vertical="center" wrapText="1"/>
    </xf>
    <xf numFmtId="0" fontId="4" fillId="0" borderId="30" xfId="0" applyNumberFormat="1" applyFont="1" applyBorder="1" applyAlignment="1">
      <alignment horizontal="left" vertical="center" wrapText="1"/>
    </xf>
    <xf numFmtId="0" fontId="4" fillId="0" borderId="31" xfId="0" applyNumberFormat="1" applyFont="1" applyBorder="1" applyAlignment="1">
      <alignment horizontal="center" vertical="center" wrapText="1"/>
    </xf>
    <xf numFmtId="0" fontId="5" fillId="0" borderId="31" xfId="0" applyNumberFormat="1" applyFont="1" applyBorder="1" applyAlignment="1">
      <alignment horizontal="center" vertical="center" wrapText="1"/>
    </xf>
    <xf numFmtId="0" fontId="4" fillId="0" borderId="33" xfId="0" applyNumberFormat="1" applyFont="1" applyBorder="1" applyAlignment="1">
      <alignment horizontal="left" vertical="center" wrapText="1"/>
    </xf>
    <xf numFmtId="0" fontId="4" fillId="0" borderId="35" xfId="0" applyNumberFormat="1" applyFont="1" applyBorder="1" applyAlignment="1">
      <alignment horizontal="left" vertical="center" wrapText="1"/>
    </xf>
    <xf numFmtId="0" fontId="4" fillId="0" borderId="36" xfId="0" applyNumberFormat="1" applyFont="1" applyBorder="1" applyAlignment="1">
      <alignment horizontal="center" vertical="center" wrapText="1"/>
    </xf>
    <xf numFmtId="0" fontId="4" fillId="0" borderId="36" xfId="0" applyNumberFormat="1" applyFont="1" applyBorder="1" applyAlignment="1">
      <alignment horizontal="center" vertical="center"/>
    </xf>
    <xf numFmtId="0" fontId="5" fillId="0" borderId="38" xfId="0" applyNumberFormat="1" applyFont="1" applyBorder="1" applyAlignment="1">
      <alignment horizontal="left" vertical="center" wrapText="1"/>
    </xf>
    <xf numFmtId="0" fontId="5" fillId="0" borderId="39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164" fontId="5" fillId="0" borderId="25" xfId="0" applyNumberFormat="1" applyFont="1" applyBorder="1" applyAlignment="1">
      <alignment horizontal="right" vertical="center" wrapText="1"/>
    </xf>
    <xf numFmtId="164" fontId="5" fillId="0" borderId="26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4" fillId="0" borderId="9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2" xfId="0" applyNumberFormat="1" applyFont="1" applyBorder="1" applyAlignment="1">
      <alignment horizontal="right" vertical="center"/>
    </xf>
    <xf numFmtId="164" fontId="4" fillId="0" borderId="13" xfId="0" applyNumberFormat="1" applyFont="1" applyBorder="1" applyAlignment="1">
      <alignment horizontal="right" vertical="center"/>
    </xf>
    <xf numFmtId="164" fontId="5" fillId="0" borderId="28" xfId="0" applyNumberFormat="1" applyFont="1" applyBorder="1" applyAlignment="1">
      <alignment horizontal="right" vertical="center" wrapText="1"/>
    </xf>
    <xf numFmtId="164" fontId="5" fillId="0" borderId="28" xfId="0" applyNumberFormat="1" applyFont="1" applyBorder="1" applyAlignment="1">
      <alignment horizontal="right" vertical="center"/>
    </xf>
    <xf numFmtId="164" fontId="5" fillId="0" borderId="29" xfId="0" applyNumberFormat="1" applyFont="1" applyBorder="1" applyAlignment="1">
      <alignment horizontal="right" vertical="center"/>
    </xf>
    <xf numFmtId="164" fontId="4" fillId="0" borderId="31" xfId="0" applyNumberFormat="1" applyFont="1" applyBorder="1" applyAlignment="1">
      <alignment horizontal="right" vertical="center" wrapText="1"/>
    </xf>
    <xf numFmtId="164" fontId="4" fillId="0" borderId="32" xfId="0" applyNumberFormat="1" applyFont="1" applyBorder="1" applyAlignment="1">
      <alignment horizontal="right" vertical="center" wrapText="1"/>
    </xf>
    <xf numFmtId="164" fontId="4" fillId="0" borderId="34" xfId="0" applyNumberFormat="1" applyFont="1" applyBorder="1" applyAlignment="1">
      <alignment horizontal="right" vertical="center" wrapText="1"/>
    </xf>
    <xf numFmtId="164" fontId="4" fillId="0" borderId="36" xfId="0" applyNumberFormat="1" applyFont="1" applyBorder="1" applyAlignment="1">
      <alignment horizontal="right" vertical="center" wrapText="1"/>
    </xf>
    <xf numFmtId="164" fontId="4" fillId="0" borderId="36" xfId="0" applyNumberFormat="1" applyFont="1" applyBorder="1" applyAlignment="1">
      <alignment horizontal="right" vertical="center"/>
    </xf>
    <xf numFmtId="164" fontId="4" fillId="0" borderId="37" xfId="0" applyNumberFormat="1" applyFont="1" applyBorder="1" applyAlignment="1">
      <alignment horizontal="right" vertical="center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40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/>
    </xf>
    <xf numFmtId="164" fontId="4" fillId="0" borderId="3" xfId="0" applyNumberFormat="1" applyFont="1" applyFill="1" applyBorder="1" applyAlignment="1">
      <alignment horizontal="right" vertical="center" wrapText="1"/>
    </xf>
    <xf numFmtId="164" fontId="4" fillId="0" borderId="10" xfId="0" applyNumberFormat="1" applyFont="1" applyFill="1" applyBorder="1" applyAlignment="1">
      <alignment horizontal="right" vertical="center"/>
    </xf>
    <xf numFmtId="164" fontId="4" fillId="0" borderId="13" xfId="0" applyNumberFormat="1" applyFont="1" applyFill="1" applyBorder="1" applyAlignment="1">
      <alignment horizontal="right" vertical="center"/>
    </xf>
    <xf numFmtId="164" fontId="4" fillId="0" borderId="9" xfId="0" applyNumberFormat="1" applyFont="1" applyFill="1" applyBorder="1" applyAlignment="1">
      <alignment horizontal="right" vertical="center"/>
    </xf>
    <xf numFmtId="164" fontId="5" fillId="0" borderId="42" xfId="0" applyNumberFormat="1" applyFont="1" applyBorder="1" applyAlignment="1">
      <alignment horizontal="right" vertical="center" wrapText="1"/>
    </xf>
    <xf numFmtId="164" fontId="5" fillId="0" borderId="43" xfId="0" applyNumberFormat="1" applyFont="1" applyBorder="1" applyAlignment="1">
      <alignment horizontal="right" vertical="center" wrapText="1"/>
    </xf>
    <xf numFmtId="164" fontId="4" fillId="0" borderId="44" xfId="0" applyNumberFormat="1" applyFont="1" applyBorder="1" applyAlignment="1">
      <alignment horizontal="right" vertical="center"/>
    </xf>
    <xf numFmtId="164" fontId="4" fillId="0" borderId="3" xfId="0" applyNumberFormat="1" applyFont="1" applyFill="1" applyBorder="1" applyAlignment="1">
      <alignment horizontal="right" vertical="center"/>
    </xf>
    <xf numFmtId="0" fontId="5" fillId="0" borderId="38" xfId="0" applyNumberFormat="1" applyFont="1" applyBorder="1" applyAlignment="1">
      <alignment horizontal="left" vertical="center"/>
    </xf>
    <xf numFmtId="0" fontId="5" fillId="0" borderId="39" xfId="0" applyNumberFormat="1" applyFont="1" applyBorder="1" applyAlignment="1">
      <alignment horizontal="left" vertical="center"/>
    </xf>
    <xf numFmtId="0" fontId="5" fillId="0" borderId="41" xfId="0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right" vertical="center" wrapText="1"/>
    </xf>
    <xf numFmtId="0" fontId="5" fillId="0" borderId="14" xfId="0" applyNumberFormat="1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0" fontId="5" fillId="0" borderId="1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40"/>
  <sheetViews>
    <sheetView tabSelected="1" workbookViewId="0">
      <selection activeCell="F6" sqref="F6"/>
    </sheetView>
  </sheetViews>
  <sheetFormatPr defaultRowHeight="14.4" x14ac:dyDescent="0.3"/>
  <cols>
    <col min="1" max="1" width="56.109375" customWidth="1"/>
    <col min="2" max="2" width="8.33203125" customWidth="1"/>
    <col min="3" max="3" width="8.6640625" customWidth="1"/>
    <col min="4" max="4" width="14.88671875" customWidth="1"/>
    <col min="5" max="5" width="7.109375" customWidth="1"/>
    <col min="6" max="6" width="22.88671875" customWidth="1"/>
    <col min="7" max="7" width="21.33203125" customWidth="1"/>
    <col min="8" max="8" width="24.44140625" customWidth="1"/>
  </cols>
  <sheetData>
    <row r="1" spans="1:8" ht="15.6" x14ac:dyDescent="0.3">
      <c r="F1" s="1" t="s">
        <v>796</v>
      </c>
      <c r="G1" s="1"/>
    </row>
    <row r="2" spans="1:8" ht="15.6" x14ac:dyDescent="0.3">
      <c r="F2" s="1" t="s">
        <v>797</v>
      </c>
      <c r="G2" s="1"/>
    </row>
    <row r="3" spans="1:8" ht="15.6" x14ac:dyDescent="0.3">
      <c r="F3" s="1" t="s">
        <v>798</v>
      </c>
      <c r="G3" s="1"/>
    </row>
    <row r="4" spans="1:8" ht="15.6" x14ac:dyDescent="0.3">
      <c r="F4" s="1" t="s">
        <v>799</v>
      </c>
      <c r="G4" s="1"/>
    </row>
    <row r="5" spans="1:8" ht="15.6" x14ac:dyDescent="0.3">
      <c r="F5" s="1" t="s">
        <v>800</v>
      </c>
      <c r="G5" s="1"/>
    </row>
    <row r="6" spans="1:8" ht="15.6" x14ac:dyDescent="0.3">
      <c r="F6" s="1" t="s">
        <v>825</v>
      </c>
      <c r="G6" s="1"/>
    </row>
    <row r="7" spans="1:8" ht="15.6" x14ac:dyDescent="0.3">
      <c r="A7" s="1"/>
      <c r="B7" s="1"/>
      <c r="C7" s="1"/>
      <c r="D7" s="1"/>
      <c r="E7" s="1"/>
      <c r="F7" s="1"/>
      <c r="G7" s="1"/>
      <c r="H7" s="1"/>
    </row>
    <row r="8" spans="1:8" ht="76.2" customHeight="1" x14ac:dyDescent="0.3">
      <c r="A8" s="72" t="s">
        <v>801</v>
      </c>
      <c r="B8" s="72"/>
      <c r="C8" s="72"/>
      <c r="D8" s="72"/>
      <c r="E8" s="72"/>
      <c r="F8" s="72"/>
      <c r="G8" s="72"/>
      <c r="H8" s="72"/>
    </row>
    <row r="9" spans="1:8" ht="19.5" customHeight="1" x14ac:dyDescent="0.3">
      <c r="A9" s="83"/>
      <c r="B9" s="84"/>
      <c r="C9" s="84"/>
      <c r="D9" s="84"/>
      <c r="E9" s="84"/>
      <c r="F9" s="84"/>
      <c r="G9" s="84"/>
      <c r="H9" s="84"/>
    </row>
    <row r="10" spans="1:8" ht="16.2" thickBot="1" x14ac:dyDescent="0.35">
      <c r="A10" s="73"/>
      <c r="B10" s="73"/>
      <c r="C10" s="73"/>
      <c r="D10" s="73"/>
      <c r="E10" s="73"/>
      <c r="F10" s="73"/>
      <c r="G10" s="73"/>
      <c r="H10" s="73"/>
    </row>
    <row r="11" spans="1:8" ht="21.6" customHeight="1" thickBot="1" x14ac:dyDescent="0.35">
      <c r="A11" s="74" t="s">
        <v>0</v>
      </c>
      <c r="B11" s="76" t="s">
        <v>1</v>
      </c>
      <c r="C11" s="76" t="s">
        <v>2</v>
      </c>
      <c r="D11" s="78" t="s">
        <v>3</v>
      </c>
      <c r="E11" s="78" t="s">
        <v>4</v>
      </c>
      <c r="F11" s="80" t="s">
        <v>5</v>
      </c>
      <c r="G11" s="81"/>
      <c r="H11" s="82"/>
    </row>
    <row r="12" spans="1:8" ht="36" customHeight="1" thickBot="1" x14ac:dyDescent="0.35">
      <c r="A12" s="75"/>
      <c r="B12" s="77"/>
      <c r="C12" s="77"/>
      <c r="D12" s="79"/>
      <c r="E12" s="79"/>
      <c r="F12" s="18" t="s">
        <v>802</v>
      </c>
      <c r="G12" s="18" t="s">
        <v>803</v>
      </c>
      <c r="H12" s="19" t="s">
        <v>804</v>
      </c>
    </row>
    <row r="13" spans="1:8" ht="16.2" thickBot="1" x14ac:dyDescent="0.35">
      <c r="A13" s="20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21">
        <v>8</v>
      </c>
    </row>
    <row r="14" spans="1:8" ht="18" thickBot="1" x14ac:dyDescent="0.35">
      <c r="A14" s="22" t="s">
        <v>6</v>
      </c>
      <c r="B14" s="23" t="s">
        <v>7</v>
      </c>
      <c r="C14" s="23"/>
      <c r="D14" s="23"/>
      <c r="E14" s="23"/>
      <c r="F14" s="38">
        <f>F15+F22+F30+F70+F109+F114</f>
        <v>809028.6</v>
      </c>
      <c r="G14" s="38">
        <f>G15+G22+G30+G70+G109+G114</f>
        <v>830939.29999999993</v>
      </c>
      <c r="H14" s="39">
        <f>H15+H22+H30+H70+H109+H114</f>
        <v>735414.89999999991</v>
      </c>
    </row>
    <row r="15" spans="1:8" ht="54" x14ac:dyDescent="0.3">
      <c r="A15" s="8" t="s">
        <v>8</v>
      </c>
      <c r="B15" s="5" t="s">
        <v>7</v>
      </c>
      <c r="C15" s="5" t="s">
        <v>9</v>
      </c>
      <c r="D15" s="16"/>
      <c r="E15" s="16"/>
      <c r="F15" s="40">
        <f t="shared" ref="F15:H20" si="0">F16</f>
        <v>5048.8</v>
      </c>
      <c r="G15" s="40">
        <f t="shared" si="0"/>
        <v>5048.8</v>
      </c>
      <c r="H15" s="41">
        <f t="shared" si="0"/>
        <v>5048.8</v>
      </c>
    </row>
    <row r="16" spans="1:8" ht="36" x14ac:dyDescent="0.3">
      <c r="A16" s="9" t="s">
        <v>10</v>
      </c>
      <c r="B16" s="10" t="s">
        <v>7</v>
      </c>
      <c r="C16" s="10" t="s">
        <v>9</v>
      </c>
      <c r="D16" s="10" t="s">
        <v>11</v>
      </c>
      <c r="E16" s="10"/>
      <c r="F16" s="42">
        <f t="shared" si="0"/>
        <v>5048.8</v>
      </c>
      <c r="G16" s="42">
        <f t="shared" si="0"/>
        <v>5048.8</v>
      </c>
      <c r="H16" s="43">
        <f t="shared" si="0"/>
        <v>5048.8</v>
      </c>
    </row>
    <row r="17" spans="1:8" ht="18" x14ac:dyDescent="0.3">
      <c r="A17" s="9" t="s">
        <v>12</v>
      </c>
      <c r="B17" s="10" t="s">
        <v>7</v>
      </c>
      <c r="C17" s="10" t="s">
        <v>9</v>
      </c>
      <c r="D17" s="6" t="s">
        <v>13</v>
      </c>
      <c r="E17" s="6"/>
      <c r="F17" s="42">
        <f t="shared" si="0"/>
        <v>5048.8</v>
      </c>
      <c r="G17" s="42">
        <f t="shared" si="0"/>
        <v>5048.8</v>
      </c>
      <c r="H17" s="43">
        <f t="shared" si="0"/>
        <v>5048.8</v>
      </c>
    </row>
    <row r="18" spans="1:8" ht="54" x14ac:dyDescent="0.3">
      <c r="A18" s="9" t="s">
        <v>14</v>
      </c>
      <c r="B18" s="10" t="s">
        <v>7</v>
      </c>
      <c r="C18" s="10" t="s">
        <v>9</v>
      </c>
      <c r="D18" s="6" t="s">
        <v>15</v>
      </c>
      <c r="E18" s="7"/>
      <c r="F18" s="42">
        <f t="shared" si="0"/>
        <v>5048.8</v>
      </c>
      <c r="G18" s="42">
        <f t="shared" si="0"/>
        <v>5048.8</v>
      </c>
      <c r="H18" s="43">
        <f t="shared" si="0"/>
        <v>5048.8</v>
      </c>
    </row>
    <row r="19" spans="1:8" ht="18" x14ac:dyDescent="0.3">
      <c r="A19" s="9" t="s">
        <v>16</v>
      </c>
      <c r="B19" s="10" t="s">
        <v>7</v>
      </c>
      <c r="C19" s="10" t="s">
        <v>9</v>
      </c>
      <c r="D19" s="6" t="s">
        <v>17</v>
      </c>
      <c r="E19" s="7"/>
      <c r="F19" s="42">
        <f t="shared" si="0"/>
        <v>5048.8</v>
      </c>
      <c r="G19" s="42">
        <f t="shared" si="0"/>
        <v>5048.8</v>
      </c>
      <c r="H19" s="43">
        <f t="shared" si="0"/>
        <v>5048.8</v>
      </c>
    </row>
    <row r="20" spans="1:8" ht="90" x14ac:dyDescent="0.3">
      <c r="A20" s="9" t="s">
        <v>18</v>
      </c>
      <c r="B20" s="10" t="s">
        <v>7</v>
      </c>
      <c r="C20" s="10" t="s">
        <v>9</v>
      </c>
      <c r="D20" s="6" t="s">
        <v>17</v>
      </c>
      <c r="E20" s="6" t="s">
        <v>19</v>
      </c>
      <c r="F20" s="42">
        <f t="shared" si="0"/>
        <v>5048.8</v>
      </c>
      <c r="G20" s="42">
        <f t="shared" si="0"/>
        <v>5048.8</v>
      </c>
      <c r="H20" s="43">
        <f t="shared" si="0"/>
        <v>5048.8</v>
      </c>
    </row>
    <row r="21" spans="1:8" ht="36" x14ac:dyDescent="0.3">
      <c r="A21" s="9" t="s">
        <v>20</v>
      </c>
      <c r="B21" s="10" t="s">
        <v>7</v>
      </c>
      <c r="C21" s="10" t="s">
        <v>9</v>
      </c>
      <c r="D21" s="6" t="s">
        <v>17</v>
      </c>
      <c r="E21" s="6" t="s">
        <v>21</v>
      </c>
      <c r="F21" s="42">
        <v>5048.8</v>
      </c>
      <c r="G21" s="44">
        <v>5048.8</v>
      </c>
      <c r="H21" s="43">
        <v>5048.8</v>
      </c>
    </row>
    <row r="22" spans="1:8" ht="72" x14ac:dyDescent="0.3">
      <c r="A22" s="9" t="s">
        <v>22</v>
      </c>
      <c r="B22" s="10" t="s">
        <v>7</v>
      </c>
      <c r="C22" s="10" t="s">
        <v>23</v>
      </c>
      <c r="D22" s="11"/>
      <c r="E22" s="11"/>
      <c r="F22" s="42">
        <f>F23</f>
        <v>9003.6999999999989</v>
      </c>
      <c r="G22" s="42">
        <f>G23</f>
        <v>9003.6999999999989</v>
      </c>
      <c r="H22" s="43">
        <f>H23</f>
        <v>9003.6999999999989</v>
      </c>
    </row>
    <row r="23" spans="1:8" ht="54" x14ac:dyDescent="0.3">
      <c r="A23" s="9" t="s">
        <v>24</v>
      </c>
      <c r="B23" s="10" t="s">
        <v>7</v>
      </c>
      <c r="C23" s="10" t="s">
        <v>23</v>
      </c>
      <c r="D23" s="10" t="s">
        <v>25</v>
      </c>
      <c r="E23" s="10"/>
      <c r="F23" s="42">
        <f>F24+F27</f>
        <v>9003.6999999999989</v>
      </c>
      <c r="G23" s="42">
        <f>G24+G27</f>
        <v>9003.6999999999989</v>
      </c>
      <c r="H23" s="43">
        <f>H24+H27</f>
        <v>9003.6999999999989</v>
      </c>
    </row>
    <row r="24" spans="1:8" ht="36" x14ac:dyDescent="0.3">
      <c r="A24" s="9" t="s">
        <v>26</v>
      </c>
      <c r="B24" s="10" t="s">
        <v>7</v>
      </c>
      <c r="C24" s="10" t="s">
        <v>23</v>
      </c>
      <c r="D24" s="6" t="s">
        <v>27</v>
      </c>
      <c r="E24" s="7"/>
      <c r="F24" s="42">
        <f t="shared" ref="F24:H25" si="1">F25</f>
        <v>8413.6999999999989</v>
      </c>
      <c r="G24" s="42">
        <f t="shared" si="1"/>
        <v>8413.6999999999989</v>
      </c>
      <c r="H24" s="43">
        <f t="shared" si="1"/>
        <v>8413.6999999999989</v>
      </c>
    </row>
    <row r="25" spans="1:8" ht="90" x14ac:dyDescent="0.3">
      <c r="A25" s="9" t="s">
        <v>18</v>
      </c>
      <c r="B25" s="10" t="s">
        <v>7</v>
      </c>
      <c r="C25" s="10" t="s">
        <v>23</v>
      </c>
      <c r="D25" s="6" t="s">
        <v>27</v>
      </c>
      <c r="E25" s="6" t="s">
        <v>19</v>
      </c>
      <c r="F25" s="42">
        <f t="shared" si="1"/>
        <v>8413.6999999999989</v>
      </c>
      <c r="G25" s="42">
        <f t="shared" si="1"/>
        <v>8413.6999999999989</v>
      </c>
      <c r="H25" s="43">
        <f t="shared" si="1"/>
        <v>8413.6999999999989</v>
      </c>
    </row>
    <row r="26" spans="1:8" ht="36" x14ac:dyDescent="0.3">
      <c r="A26" s="9" t="s">
        <v>20</v>
      </c>
      <c r="B26" s="10" t="s">
        <v>7</v>
      </c>
      <c r="C26" s="10" t="s">
        <v>23</v>
      </c>
      <c r="D26" s="6" t="s">
        <v>27</v>
      </c>
      <c r="E26" s="6" t="s">
        <v>21</v>
      </c>
      <c r="F26" s="42">
        <f>13783.8-5370.1</f>
        <v>8413.6999999999989</v>
      </c>
      <c r="G26" s="42">
        <f t="shared" ref="G26:H26" si="2">13783.8-5370.1</f>
        <v>8413.6999999999989</v>
      </c>
      <c r="H26" s="43">
        <f t="shared" si="2"/>
        <v>8413.6999999999989</v>
      </c>
    </row>
    <row r="27" spans="1:8" ht="36" x14ac:dyDescent="0.3">
      <c r="A27" s="9" t="s">
        <v>28</v>
      </c>
      <c r="B27" s="10" t="s">
        <v>7</v>
      </c>
      <c r="C27" s="10" t="s">
        <v>23</v>
      </c>
      <c r="D27" s="6" t="s">
        <v>29</v>
      </c>
      <c r="E27" s="7"/>
      <c r="F27" s="42">
        <f t="shared" ref="F27:H28" si="3">F28</f>
        <v>590</v>
      </c>
      <c r="G27" s="42">
        <f t="shared" si="3"/>
        <v>590</v>
      </c>
      <c r="H27" s="43">
        <f t="shared" si="3"/>
        <v>590</v>
      </c>
    </row>
    <row r="28" spans="1:8" ht="36" x14ac:dyDescent="0.3">
      <c r="A28" s="9" t="s">
        <v>30</v>
      </c>
      <c r="B28" s="10" t="s">
        <v>7</v>
      </c>
      <c r="C28" s="10" t="s">
        <v>23</v>
      </c>
      <c r="D28" s="6" t="s">
        <v>29</v>
      </c>
      <c r="E28" s="6" t="s">
        <v>31</v>
      </c>
      <c r="F28" s="42">
        <f t="shared" si="3"/>
        <v>590</v>
      </c>
      <c r="G28" s="42">
        <f t="shared" si="3"/>
        <v>590</v>
      </c>
      <c r="H28" s="43">
        <f t="shared" si="3"/>
        <v>590</v>
      </c>
    </row>
    <row r="29" spans="1:8" ht="54" x14ac:dyDescent="0.3">
      <c r="A29" s="9" t="s">
        <v>32</v>
      </c>
      <c r="B29" s="10" t="s">
        <v>7</v>
      </c>
      <c r="C29" s="10" t="s">
        <v>23</v>
      </c>
      <c r="D29" s="6" t="s">
        <v>29</v>
      </c>
      <c r="E29" s="6" t="s">
        <v>33</v>
      </c>
      <c r="F29" s="42">
        <v>590</v>
      </c>
      <c r="G29" s="44">
        <v>590</v>
      </c>
      <c r="H29" s="43">
        <v>590</v>
      </c>
    </row>
    <row r="30" spans="1:8" ht="72" x14ac:dyDescent="0.3">
      <c r="A30" s="9" t="s">
        <v>34</v>
      </c>
      <c r="B30" s="10" t="s">
        <v>7</v>
      </c>
      <c r="C30" s="10" t="s">
        <v>35</v>
      </c>
      <c r="D30" s="11"/>
      <c r="E30" s="11"/>
      <c r="F30" s="42">
        <f>F31+F56</f>
        <v>386025.89999999997</v>
      </c>
      <c r="G30" s="42">
        <f>G31+G56</f>
        <v>402322.79999999993</v>
      </c>
      <c r="H30" s="43">
        <f>H31+H56</f>
        <v>405327.19999999995</v>
      </c>
    </row>
    <row r="31" spans="1:8" ht="36" x14ac:dyDescent="0.3">
      <c r="A31" s="9" t="s">
        <v>10</v>
      </c>
      <c r="B31" s="10" t="s">
        <v>7</v>
      </c>
      <c r="C31" s="10" t="s">
        <v>35</v>
      </c>
      <c r="D31" s="10" t="s">
        <v>11</v>
      </c>
      <c r="E31" s="10"/>
      <c r="F31" s="42">
        <f>F42+F47+F32</f>
        <v>376612.1</v>
      </c>
      <c r="G31" s="42">
        <f t="shared" ref="G31:H31" si="4">G42+G47+G32</f>
        <v>392908.99999999994</v>
      </c>
      <c r="H31" s="43">
        <f t="shared" si="4"/>
        <v>395913.39999999997</v>
      </c>
    </row>
    <row r="32" spans="1:8" ht="39.75" customHeight="1" x14ac:dyDescent="0.3">
      <c r="A32" s="9" t="s">
        <v>104</v>
      </c>
      <c r="B32" s="10" t="s">
        <v>7</v>
      </c>
      <c r="C32" s="10" t="s">
        <v>35</v>
      </c>
      <c r="D32" s="6" t="s">
        <v>105</v>
      </c>
      <c r="E32" s="6"/>
      <c r="F32" s="42">
        <f>F33</f>
        <v>17089</v>
      </c>
      <c r="G32" s="42">
        <f t="shared" ref="G32:H34" si="5">G33</f>
        <v>17089</v>
      </c>
      <c r="H32" s="43">
        <f t="shared" si="5"/>
        <v>17089</v>
      </c>
    </row>
    <row r="33" spans="1:8" ht="54" x14ac:dyDescent="0.3">
      <c r="A33" s="9" t="s">
        <v>14</v>
      </c>
      <c r="B33" s="10" t="s">
        <v>7</v>
      </c>
      <c r="C33" s="10" t="s">
        <v>35</v>
      </c>
      <c r="D33" s="6">
        <v>1210700000</v>
      </c>
      <c r="E33" s="10"/>
      <c r="F33" s="42">
        <f>F34</f>
        <v>17089</v>
      </c>
      <c r="G33" s="42">
        <f t="shared" si="5"/>
        <v>17089</v>
      </c>
      <c r="H33" s="43">
        <f t="shared" si="5"/>
        <v>17089</v>
      </c>
    </row>
    <row r="34" spans="1:8" ht="41.25" customHeight="1" x14ac:dyDescent="0.3">
      <c r="A34" s="9" t="s">
        <v>48</v>
      </c>
      <c r="B34" s="10" t="s">
        <v>7</v>
      </c>
      <c r="C34" s="10" t="s">
        <v>35</v>
      </c>
      <c r="D34" s="6">
        <v>1210700130</v>
      </c>
      <c r="E34" s="10"/>
      <c r="F34" s="42">
        <f>F35</f>
        <v>17089</v>
      </c>
      <c r="G34" s="42">
        <f t="shared" si="5"/>
        <v>17089</v>
      </c>
      <c r="H34" s="43">
        <f t="shared" si="5"/>
        <v>17089</v>
      </c>
    </row>
    <row r="35" spans="1:8" ht="36" x14ac:dyDescent="0.3">
      <c r="A35" s="9" t="s">
        <v>48</v>
      </c>
      <c r="B35" s="10" t="s">
        <v>7</v>
      </c>
      <c r="C35" s="10" t="s">
        <v>35</v>
      </c>
      <c r="D35" s="6">
        <v>1210700130</v>
      </c>
      <c r="E35" s="7"/>
      <c r="F35" s="42">
        <f>F36+F38+F40</f>
        <v>17089</v>
      </c>
      <c r="G35" s="42">
        <f>G36+G38+G40</f>
        <v>17089</v>
      </c>
      <c r="H35" s="43">
        <f>H36+H38+H40</f>
        <v>17089</v>
      </c>
    </row>
    <row r="36" spans="1:8" ht="90" x14ac:dyDescent="0.3">
      <c r="A36" s="9" t="s">
        <v>18</v>
      </c>
      <c r="B36" s="10" t="s">
        <v>7</v>
      </c>
      <c r="C36" s="10" t="s">
        <v>35</v>
      </c>
      <c r="D36" s="6">
        <v>1210700130</v>
      </c>
      <c r="E36" s="6" t="s">
        <v>19</v>
      </c>
      <c r="F36" s="42">
        <f>F37</f>
        <v>16529</v>
      </c>
      <c r="G36" s="42">
        <f>G37</f>
        <v>16529</v>
      </c>
      <c r="H36" s="43">
        <f>H37</f>
        <v>16529</v>
      </c>
    </row>
    <row r="37" spans="1:8" ht="36" x14ac:dyDescent="0.3">
      <c r="A37" s="9" t="s">
        <v>20</v>
      </c>
      <c r="B37" s="10" t="s">
        <v>7</v>
      </c>
      <c r="C37" s="10" t="s">
        <v>35</v>
      </c>
      <c r="D37" s="6">
        <v>1210700130</v>
      </c>
      <c r="E37" s="6" t="s">
        <v>21</v>
      </c>
      <c r="F37" s="42">
        <v>16529</v>
      </c>
      <c r="G37" s="42">
        <v>16529</v>
      </c>
      <c r="H37" s="43">
        <v>16529</v>
      </c>
    </row>
    <row r="38" spans="1:8" ht="36" x14ac:dyDescent="0.3">
      <c r="A38" s="9" t="s">
        <v>30</v>
      </c>
      <c r="B38" s="10" t="s">
        <v>7</v>
      </c>
      <c r="C38" s="10" t="s">
        <v>35</v>
      </c>
      <c r="D38" s="6">
        <v>1210700130</v>
      </c>
      <c r="E38" s="6" t="s">
        <v>31</v>
      </c>
      <c r="F38" s="42">
        <f>F39</f>
        <v>550</v>
      </c>
      <c r="G38" s="42">
        <f>G39</f>
        <v>550</v>
      </c>
      <c r="H38" s="43">
        <f>H39</f>
        <v>550</v>
      </c>
    </row>
    <row r="39" spans="1:8" ht="54" x14ac:dyDescent="0.3">
      <c r="A39" s="9" t="s">
        <v>32</v>
      </c>
      <c r="B39" s="10" t="s">
        <v>7</v>
      </c>
      <c r="C39" s="10" t="s">
        <v>35</v>
      </c>
      <c r="D39" s="6">
        <v>1210700130</v>
      </c>
      <c r="E39" s="6" t="s">
        <v>33</v>
      </c>
      <c r="F39" s="42">
        <v>550</v>
      </c>
      <c r="G39" s="42">
        <v>550</v>
      </c>
      <c r="H39" s="43">
        <v>550</v>
      </c>
    </row>
    <row r="40" spans="1:8" ht="18" x14ac:dyDescent="0.3">
      <c r="A40" s="9" t="s">
        <v>44</v>
      </c>
      <c r="B40" s="10" t="s">
        <v>7</v>
      </c>
      <c r="C40" s="10" t="s">
        <v>35</v>
      </c>
      <c r="D40" s="6">
        <v>1210700130</v>
      </c>
      <c r="E40" s="6" t="s">
        <v>45</v>
      </c>
      <c r="F40" s="42">
        <f>F41</f>
        <v>10</v>
      </c>
      <c r="G40" s="42">
        <f>G41</f>
        <v>10</v>
      </c>
      <c r="H40" s="43">
        <f>H41</f>
        <v>10</v>
      </c>
    </row>
    <row r="41" spans="1:8" ht="18" x14ac:dyDescent="0.3">
      <c r="A41" s="9" t="s">
        <v>46</v>
      </c>
      <c r="B41" s="10" t="s">
        <v>7</v>
      </c>
      <c r="C41" s="10" t="s">
        <v>35</v>
      </c>
      <c r="D41" s="6">
        <v>1210700130</v>
      </c>
      <c r="E41" s="6" t="s">
        <v>47</v>
      </c>
      <c r="F41" s="42">
        <v>10</v>
      </c>
      <c r="G41" s="42">
        <v>10</v>
      </c>
      <c r="H41" s="43">
        <v>10</v>
      </c>
    </row>
    <row r="42" spans="1:8" ht="36" x14ac:dyDescent="0.3">
      <c r="A42" s="9" t="s">
        <v>36</v>
      </c>
      <c r="B42" s="10" t="s">
        <v>7</v>
      </c>
      <c r="C42" s="10" t="s">
        <v>35</v>
      </c>
      <c r="D42" s="6" t="s">
        <v>37</v>
      </c>
      <c r="E42" s="6"/>
      <c r="F42" s="42">
        <f t="shared" ref="F42:H45" si="6">F43</f>
        <v>500</v>
      </c>
      <c r="G42" s="42">
        <f t="shared" si="6"/>
        <v>500</v>
      </c>
      <c r="H42" s="43">
        <f t="shared" si="6"/>
        <v>500</v>
      </c>
    </row>
    <row r="43" spans="1:8" ht="54" x14ac:dyDescent="0.3">
      <c r="A43" s="9" t="s">
        <v>38</v>
      </c>
      <c r="B43" s="10" t="s">
        <v>7</v>
      </c>
      <c r="C43" s="10" t="s">
        <v>35</v>
      </c>
      <c r="D43" s="6" t="s">
        <v>39</v>
      </c>
      <c r="E43" s="7"/>
      <c r="F43" s="42">
        <f t="shared" si="6"/>
        <v>500</v>
      </c>
      <c r="G43" s="42">
        <f t="shared" si="6"/>
        <v>500</v>
      </c>
      <c r="H43" s="43">
        <f t="shared" si="6"/>
        <v>500</v>
      </c>
    </row>
    <row r="44" spans="1:8" ht="180" x14ac:dyDescent="0.3">
      <c r="A44" s="9" t="s">
        <v>40</v>
      </c>
      <c r="B44" s="10" t="s">
        <v>7</v>
      </c>
      <c r="C44" s="10" t="s">
        <v>35</v>
      </c>
      <c r="D44" s="6" t="s">
        <v>41</v>
      </c>
      <c r="E44" s="7"/>
      <c r="F44" s="42">
        <f t="shared" si="6"/>
        <v>500</v>
      </c>
      <c r="G44" s="42">
        <f t="shared" si="6"/>
        <v>500</v>
      </c>
      <c r="H44" s="43">
        <f t="shared" si="6"/>
        <v>500</v>
      </c>
    </row>
    <row r="45" spans="1:8" ht="36" x14ac:dyDescent="0.3">
      <c r="A45" s="9" t="s">
        <v>30</v>
      </c>
      <c r="B45" s="10" t="s">
        <v>7</v>
      </c>
      <c r="C45" s="10" t="s">
        <v>35</v>
      </c>
      <c r="D45" s="6" t="s">
        <v>41</v>
      </c>
      <c r="E45" s="6" t="s">
        <v>31</v>
      </c>
      <c r="F45" s="42">
        <f t="shared" si="6"/>
        <v>500</v>
      </c>
      <c r="G45" s="42">
        <f t="shared" si="6"/>
        <v>500</v>
      </c>
      <c r="H45" s="43">
        <f t="shared" si="6"/>
        <v>500</v>
      </c>
    </row>
    <row r="46" spans="1:8" ht="54" x14ac:dyDescent="0.3">
      <c r="A46" s="9" t="s">
        <v>32</v>
      </c>
      <c r="B46" s="10" t="s">
        <v>7</v>
      </c>
      <c r="C46" s="10" t="s">
        <v>35</v>
      </c>
      <c r="D46" s="6" t="s">
        <v>41</v>
      </c>
      <c r="E46" s="6" t="s">
        <v>33</v>
      </c>
      <c r="F46" s="42">
        <v>500</v>
      </c>
      <c r="G46" s="44">
        <v>500</v>
      </c>
      <c r="H46" s="43">
        <v>500</v>
      </c>
    </row>
    <row r="47" spans="1:8" ht="18" x14ac:dyDescent="0.3">
      <c r="A47" s="9" t="s">
        <v>12</v>
      </c>
      <c r="B47" s="10" t="s">
        <v>7</v>
      </c>
      <c r="C47" s="10" t="s">
        <v>35</v>
      </c>
      <c r="D47" s="6" t="s">
        <v>13</v>
      </c>
      <c r="E47" s="6"/>
      <c r="F47" s="42">
        <f>F48</f>
        <v>359023.1</v>
      </c>
      <c r="G47" s="42">
        <f t="shared" ref="G47:H48" si="7">G48</f>
        <v>375319.99999999994</v>
      </c>
      <c r="H47" s="43">
        <f t="shared" si="7"/>
        <v>378324.39999999997</v>
      </c>
    </row>
    <row r="48" spans="1:8" ht="54" x14ac:dyDescent="0.3">
      <c r="A48" s="9" t="s">
        <v>14</v>
      </c>
      <c r="B48" s="10" t="s">
        <v>7</v>
      </c>
      <c r="C48" s="10" t="s">
        <v>35</v>
      </c>
      <c r="D48" s="6" t="s">
        <v>15</v>
      </c>
      <c r="E48" s="7"/>
      <c r="F48" s="42">
        <f>F49</f>
        <v>359023.1</v>
      </c>
      <c r="G48" s="42">
        <f t="shared" si="7"/>
        <v>375319.99999999994</v>
      </c>
      <c r="H48" s="43">
        <f t="shared" si="7"/>
        <v>378324.39999999997</v>
      </c>
    </row>
    <row r="49" spans="1:8" ht="18" x14ac:dyDescent="0.3">
      <c r="A49" s="9" t="s">
        <v>42</v>
      </c>
      <c r="B49" s="10" t="s">
        <v>7</v>
      </c>
      <c r="C49" s="10" t="s">
        <v>35</v>
      </c>
      <c r="D49" s="6" t="s">
        <v>43</v>
      </c>
      <c r="E49" s="7"/>
      <c r="F49" s="42">
        <f>F50+F52+F54</f>
        <v>359023.1</v>
      </c>
      <c r="G49" s="42">
        <f>G50+G52+G54</f>
        <v>375319.99999999994</v>
      </c>
      <c r="H49" s="43">
        <f>H50+H52+H54</f>
        <v>378324.39999999997</v>
      </c>
    </row>
    <row r="50" spans="1:8" ht="90" x14ac:dyDescent="0.3">
      <c r="A50" s="9" t="s">
        <v>18</v>
      </c>
      <c r="B50" s="10" t="s">
        <v>7</v>
      </c>
      <c r="C50" s="10" t="s">
        <v>35</v>
      </c>
      <c r="D50" s="6" t="s">
        <v>43</v>
      </c>
      <c r="E50" s="6" t="s">
        <v>19</v>
      </c>
      <c r="F50" s="42">
        <f>F51</f>
        <v>309779.89999999997</v>
      </c>
      <c r="G50" s="42">
        <f>G51</f>
        <v>309779.89999999997</v>
      </c>
      <c r="H50" s="43">
        <f>H51</f>
        <v>309779.89999999997</v>
      </c>
    </row>
    <row r="51" spans="1:8" ht="36" x14ac:dyDescent="0.3">
      <c r="A51" s="9" t="s">
        <v>20</v>
      </c>
      <c r="B51" s="10" t="s">
        <v>7</v>
      </c>
      <c r="C51" s="10" t="s">
        <v>35</v>
      </c>
      <c r="D51" s="6" t="s">
        <v>43</v>
      </c>
      <c r="E51" s="6" t="s">
        <v>21</v>
      </c>
      <c r="F51" s="42">
        <f>304409.8+5370.1</f>
        <v>309779.89999999997</v>
      </c>
      <c r="G51" s="42">
        <f>304409.8+5370.1</f>
        <v>309779.89999999997</v>
      </c>
      <c r="H51" s="43">
        <f>304409.8+5370.1</f>
        <v>309779.89999999997</v>
      </c>
    </row>
    <row r="52" spans="1:8" ht="36" x14ac:dyDescent="0.3">
      <c r="A52" s="9" t="s">
        <v>30</v>
      </c>
      <c r="B52" s="10" t="s">
        <v>7</v>
      </c>
      <c r="C52" s="10" t="s">
        <v>35</v>
      </c>
      <c r="D52" s="6" t="s">
        <v>43</v>
      </c>
      <c r="E52" s="6" t="s">
        <v>31</v>
      </c>
      <c r="F52" s="42">
        <f>F53</f>
        <v>49003.199999999997</v>
      </c>
      <c r="G52" s="44">
        <f>G53</f>
        <v>65300.1</v>
      </c>
      <c r="H52" s="43">
        <f>H53</f>
        <v>68304.5</v>
      </c>
    </row>
    <row r="53" spans="1:8" ht="54" x14ac:dyDescent="0.3">
      <c r="A53" s="9" t="s">
        <v>32</v>
      </c>
      <c r="B53" s="10" t="s">
        <v>7</v>
      </c>
      <c r="C53" s="10" t="s">
        <v>35</v>
      </c>
      <c r="D53" s="6" t="s">
        <v>43</v>
      </c>
      <c r="E53" s="6" t="s">
        <v>33</v>
      </c>
      <c r="F53" s="42">
        <v>49003.199999999997</v>
      </c>
      <c r="G53" s="44">
        <v>65300.1</v>
      </c>
      <c r="H53" s="43">
        <v>68304.5</v>
      </c>
    </row>
    <row r="54" spans="1:8" ht="18" x14ac:dyDescent="0.3">
      <c r="A54" s="9" t="s">
        <v>44</v>
      </c>
      <c r="B54" s="10" t="s">
        <v>7</v>
      </c>
      <c r="C54" s="10" t="s">
        <v>35</v>
      </c>
      <c r="D54" s="6" t="s">
        <v>43</v>
      </c>
      <c r="E54" s="6" t="s">
        <v>45</v>
      </c>
      <c r="F54" s="42">
        <f>F55</f>
        <v>240</v>
      </c>
      <c r="G54" s="42">
        <f>G55</f>
        <v>240</v>
      </c>
      <c r="H54" s="43">
        <f>H55</f>
        <v>240</v>
      </c>
    </row>
    <row r="55" spans="1:8" ht="18" x14ac:dyDescent="0.3">
      <c r="A55" s="9" t="s">
        <v>46</v>
      </c>
      <c r="B55" s="10" t="s">
        <v>7</v>
      </c>
      <c r="C55" s="10" t="s">
        <v>35</v>
      </c>
      <c r="D55" s="6" t="s">
        <v>43</v>
      </c>
      <c r="E55" s="6" t="s">
        <v>47</v>
      </c>
      <c r="F55" s="42">
        <v>240</v>
      </c>
      <c r="G55" s="44">
        <v>240</v>
      </c>
      <c r="H55" s="43">
        <v>240</v>
      </c>
    </row>
    <row r="56" spans="1:8" ht="36" x14ac:dyDescent="0.3">
      <c r="A56" s="9" t="s">
        <v>50</v>
      </c>
      <c r="B56" s="10" t="s">
        <v>7</v>
      </c>
      <c r="C56" s="10" t="s">
        <v>35</v>
      </c>
      <c r="D56" s="10" t="s">
        <v>51</v>
      </c>
      <c r="E56" s="10"/>
      <c r="F56" s="42">
        <f>F57</f>
        <v>9413.7999999999993</v>
      </c>
      <c r="G56" s="42">
        <f>G57</f>
        <v>9413.7999999999993</v>
      </c>
      <c r="H56" s="43">
        <f>H57</f>
        <v>9413.7999999999993</v>
      </c>
    </row>
    <row r="57" spans="1:8" ht="72" x14ac:dyDescent="0.3">
      <c r="A57" s="9" t="s">
        <v>52</v>
      </c>
      <c r="B57" s="10" t="s">
        <v>7</v>
      </c>
      <c r="C57" s="10" t="s">
        <v>35</v>
      </c>
      <c r="D57" s="6" t="s">
        <v>53</v>
      </c>
      <c r="E57" s="6"/>
      <c r="F57" s="42">
        <f>F58+F62+F66</f>
        <v>9413.7999999999993</v>
      </c>
      <c r="G57" s="42">
        <f>G58+G62+G66</f>
        <v>9413.7999999999993</v>
      </c>
      <c r="H57" s="43">
        <f>H58+H62+H66</f>
        <v>9413.7999999999993</v>
      </c>
    </row>
    <row r="58" spans="1:8" ht="36" x14ac:dyDescent="0.3">
      <c r="A58" s="9" t="s">
        <v>54</v>
      </c>
      <c r="B58" s="10" t="s">
        <v>7</v>
      </c>
      <c r="C58" s="10" t="s">
        <v>35</v>
      </c>
      <c r="D58" s="6" t="s">
        <v>55</v>
      </c>
      <c r="E58" s="7"/>
      <c r="F58" s="42">
        <f t="shared" ref="F58:H60" si="8">F59</f>
        <v>7848.8</v>
      </c>
      <c r="G58" s="42">
        <f t="shared" si="8"/>
        <v>7848.8</v>
      </c>
      <c r="H58" s="43">
        <f t="shared" si="8"/>
        <v>7848.8</v>
      </c>
    </row>
    <row r="59" spans="1:8" ht="18" x14ac:dyDescent="0.3">
      <c r="A59" s="9" t="s">
        <v>56</v>
      </c>
      <c r="B59" s="10" t="s">
        <v>7</v>
      </c>
      <c r="C59" s="10" t="s">
        <v>35</v>
      </c>
      <c r="D59" s="6" t="s">
        <v>57</v>
      </c>
      <c r="E59" s="7"/>
      <c r="F59" s="42">
        <f t="shared" si="8"/>
        <v>7848.8</v>
      </c>
      <c r="G59" s="42">
        <f t="shared" si="8"/>
        <v>7848.8</v>
      </c>
      <c r="H59" s="43">
        <f t="shared" si="8"/>
        <v>7848.8</v>
      </c>
    </row>
    <row r="60" spans="1:8" ht="36" x14ac:dyDescent="0.3">
      <c r="A60" s="9" t="s">
        <v>30</v>
      </c>
      <c r="B60" s="10" t="s">
        <v>7</v>
      </c>
      <c r="C60" s="10" t="s">
        <v>35</v>
      </c>
      <c r="D60" s="6" t="s">
        <v>57</v>
      </c>
      <c r="E60" s="6" t="s">
        <v>31</v>
      </c>
      <c r="F60" s="42">
        <f t="shared" si="8"/>
        <v>7848.8</v>
      </c>
      <c r="G60" s="42">
        <f t="shared" si="8"/>
        <v>7848.8</v>
      </c>
      <c r="H60" s="43">
        <f t="shared" si="8"/>
        <v>7848.8</v>
      </c>
    </row>
    <row r="61" spans="1:8" ht="54" x14ac:dyDescent="0.3">
      <c r="A61" s="9" t="s">
        <v>32</v>
      </c>
      <c r="B61" s="10" t="s">
        <v>7</v>
      </c>
      <c r="C61" s="10" t="s">
        <v>35</v>
      </c>
      <c r="D61" s="6" t="s">
        <v>57</v>
      </c>
      <c r="E61" s="6" t="s">
        <v>33</v>
      </c>
      <c r="F61" s="42">
        <v>7848.8</v>
      </c>
      <c r="G61" s="42">
        <v>7848.8</v>
      </c>
      <c r="H61" s="43">
        <v>7848.8</v>
      </c>
    </row>
    <row r="62" spans="1:8" ht="36" x14ac:dyDescent="0.3">
      <c r="A62" s="9" t="s">
        <v>58</v>
      </c>
      <c r="B62" s="10" t="s">
        <v>7</v>
      </c>
      <c r="C62" s="10" t="s">
        <v>35</v>
      </c>
      <c r="D62" s="6" t="s">
        <v>59</v>
      </c>
      <c r="E62" s="7"/>
      <c r="F62" s="42">
        <f t="shared" ref="F62:H64" si="9">F63</f>
        <v>1265</v>
      </c>
      <c r="G62" s="42">
        <f t="shared" si="9"/>
        <v>1265</v>
      </c>
      <c r="H62" s="43">
        <f t="shared" si="9"/>
        <v>1265</v>
      </c>
    </row>
    <row r="63" spans="1:8" ht="18" x14ac:dyDescent="0.3">
      <c r="A63" s="9" t="s">
        <v>60</v>
      </c>
      <c r="B63" s="10" t="s">
        <v>7</v>
      </c>
      <c r="C63" s="10" t="s">
        <v>35</v>
      </c>
      <c r="D63" s="6" t="s">
        <v>61</v>
      </c>
      <c r="E63" s="7"/>
      <c r="F63" s="42">
        <f t="shared" si="9"/>
        <v>1265</v>
      </c>
      <c r="G63" s="42">
        <f t="shared" si="9"/>
        <v>1265</v>
      </c>
      <c r="H63" s="43">
        <f t="shared" si="9"/>
        <v>1265</v>
      </c>
    </row>
    <row r="64" spans="1:8" ht="36" x14ac:dyDescent="0.3">
      <c r="A64" s="9" t="s">
        <v>30</v>
      </c>
      <c r="B64" s="10" t="s">
        <v>7</v>
      </c>
      <c r="C64" s="10" t="s">
        <v>35</v>
      </c>
      <c r="D64" s="6" t="s">
        <v>61</v>
      </c>
      <c r="E64" s="6" t="s">
        <v>31</v>
      </c>
      <c r="F64" s="42">
        <f t="shared" si="9"/>
        <v>1265</v>
      </c>
      <c r="G64" s="42">
        <f t="shared" si="9"/>
        <v>1265</v>
      </c>
      <c r="H64" s="43">
        <f t="shared" si="9"/>
        <v>1265</v>
      </c>
    </row>
    <row r="65" spans="1:8" ht="54" x14ac:dyDescent="0.3">
      <c r="A65" s="9" t="s">
        <v>32</v>
      </c>
      <c r="B65" s="10" t="s">
        <v>7</v>
      </c>
      <c r="C65" s="10" t="s">
        <v>35</v>
      </c>
      <c r="D65" s="6" t="s">
        <v>61</v>
      </c>
      <c r="E65" s="6" t="s">
        <v>33</v>
      </c>
      <c r="F65" s="42">
        <v>1265</v>
      </c>
      <c r="G65" s="42">
        <v>1265</v>
      </c>
      <c r="H65" s="43">
        <v>1265</v>
      </c>
    </row>
    <row r="66" spans="1:8" ht="36" x14ac:dyDescent="0.3">
      <c r="A66" s="9" t="s">
        <v>62</v>
      </c>
      <c r="B66" s="10" t="s">
        <v>7</v>
      </c>
      <c r="C66" s="10" t="s">
        <v>35</v>
      </c>
      <c r="D66" s="6" t="s">
        <v>63</v>
      </c>
      <c r="E66" s="7"/>
      <c r="F66" s="42">
        <f t="shared" ref="F66:H68" si="10">F67</f>
        <v>300</v>
      </c>
      <c r="G66" s="42">
        <f t="shared" si="10"/>
        <v>300</v>
      </c>
      <c r="H66" s="43">
        <f t="shared" si="10"/>
        <v>300</v>
      </c>
    </row>
    <row r="67" spans="1:8" ht="18" x14ac:dyDescent="0.3">
      <c r="A67" s="9" t="s">
        <v>64</v>
      </c>
      <c r="B67" s="10" t="s">
        <v>7</v>
      </c>
      <c r="C67" s="10" t="s">
        <v>35</v>
      </c>
      <c r="D67" s="6" t="s">
        <v>65</v>
      </c>
      <c r="E67" s="7"/>
      <c r="F67" s="42">
        <f t="shared" si="10"/>
        <v>300</v>
      </c>
      <c r="G67" s="42">
        <f t="shared" si="10"/>
        <v>300</v>
      </c>
      <c r="H67" s="43">
        <f t="shared" si="10"/>
        <v>300</v>
      </c>
    </row>
    <row r="68" spans="1:8" ht="36" x14ac:dyDescent="0.3">
      <c r="A68" s="9" t="s">
        <v>30</v>
      </c>
      <c r="B68" s="10" t="s">
        <v>7</v>
      </c>
      <c r="C68" s="10" t="s">
        <v>35</v>
      </c>
      <c r="D68" s="6" t="s">
        <v>65</v>
      </c>
      <c r="E68" s="6" t="s">
        <v>31</v>
      </c>
      <c r="F68" s="42">
        <f t="shared" si="10"/>
        <v>300</v>
      </c>
      <c r="G68" s="42">
        <f t="shared" si="10"/>
        <v>300</v>
      </c>
      <c r="H68" s="43">
        <f t="shared" si="10"/>
        <v>300</v>
      </c>
    </row>
    <row r="69" spans="1:8" ht="54" x14ac:dyDescent="0.3">
      <c r="A69" s="9" t="s">
        <v>32</v>
      </c>
      <c r="B69" s="10" t="s">
        <v>7</v>
      </c>
      <c r="C69" s="10" t="s">
        <v>35</v>
      </c>
      <c r="D69" s="6" t="s">
        <v>65</v>
      </c>
      <c r="E69" s="6" t="s">
        <v>33</v>
      </c>
      <c r="F69" s="42">
        <v>300</v>
      </c>
      <c r="G69" s="44">
        <v>300</v>
      </c>
      <c r="H69" s="43">
        <v>300</v>
      </c>
    </row>
    <row r="70" spans="1:8" ht="54" x14ac:dyDescent="0.3">
      <c r="A70" s="9" t="s">
        <v>66</v>
      </c>
      <c r="B70" s="10" t="s">
        <v>7</v>
      </c>
      <c r="C70" s="10" t="s">
        <v>67</v>
      </c>
      <c r="D70" s="11"/>
      <c r="E70" s="11"/>
      <c r="F70" s="42">
        <f>F71+F86+F100</f>
        <v>55526.400000000001</v>
      </c>
      <c r="G70" s="42">
        <f t="shared" ref="G70:H70" si="11">G71+G86+G100</f>
        <v>55526.400000000001</v>
      </c>
      <c r="H70" s="43">
        <f t="shared" si="11"/>
        <v>55526.400000000001</v>
      </c>
    </row>
    <row r="71" spans="1:8" ht="36" x14ac:dyDescent="0.3">
      <c r="A71" s="9" t="s">
        <v>10</v>
      </c>
      <c r="B71" s="10" t="s">
        <v>7</v>
      </c>
      <c r="C71" s="10" t="s">
        <v>67</v>
      </c>
      <c r="D71" s="10" t="s">
        <v>11</v>
      </c>
      <c r="E71" s="10"/>
      <c r="F71" s="42">
        <f>F72+F77</f>
        <v>39026.5</v>
      </c>
      <c r="G71" s="42">
        <f t="shared" ref="G71:H71" si="12">G72+G77</f>
        <v>39026.5</v>
      </c>
      <c r="H71" s="43">
        <f t="shared" si="12"/>
        <v>39026.5</v>
      </c>
    </row>
    <row r="72" spans="1:8" ht="36" x14ac:dyDescent="0.3">
      <c r="A72" s="9" t="s">
        <v>36</v>
      </c>
      <c r="B72" s="10" t="s">
        <v>7</v>
      </c>
      <c r="C72" s="10" t="s">
        <v>67</v>
      </c>
      <c r="D72" s="6" t="s">
        <v>37</v>
      </c>
      <c r="E72" s="6"/>
      <c r="F72" s="42">
        <f>F73</f>
        <v>120</v>
      </c>
      <c r="G72" s="42">
        <f t="shared" ref="G72:H74" si="13">G73</f>
        <v>120</v>
      </c>
      <c r="H72" s="43">
        <f t="shared" si="13"/>
        <v>120</v>
      </c>
    </row>
    <row r="73" spans="1:8" ht="54" x14ac:dyDescent="0.3">
      <c r="A73" s="9" t="s">
        <v>38</v>
      </c>
      <c r="B73" s="10" t="s">
        <v>7</v>
      </c>
      <c r="C73" s="10" t="s">
        <v>67</v>
      </c>
      <c r="D73" s="6" t="s">
        <v>39</v>
      </c>
      <c r="E73" s="7"/>
      <c r="F73" s="42">
        <f>F74</f>
        <v>120</v>
      </c>
      <c r="G73" s="42">
        <f t="shared" si="13"/>
        <v>120</v>
      </c>
      <c r="H73" s="43">
        <f t="shared" si="13"/>
        <v>120</v>
      </c>
    </row>
    <row r="74" spans="1:8" ht="180" x14ac:dyDescent="0.3">
      <c r="A74" s="9" t="s">
        <v>40</v>
      </c>
      <c r="B74" s="10" t="s">
        <v>7</v>
      </c>
      <c r="C74" s="10" t="s">
        <v>67</v>
      </c>
      <c r="D74" s="6" t="s">
        <v>41</v>
      </c>
      <c r="E74" s="7"/>
      <c r="F74" s="42">
        <f>F75</f>
        <v>120</v>
      </c>
      <c r="G74" s="42">
        <f t="shared" si="13"/>
        <v>120</v>
      </c>
      <c r="H74" s="43">
        <f t="shared" si="13"/>
        <v>120</v>
      </c>
    </row>
    <row r="75" spans="1:8" ht="36" x14ac:dyDescent="0.3">
      <c r="A75" s="9" t="s">
        <v>30</v>
      </c>
      <c r="B75" s="10" t="s">
        <v>7</v>
      </c>
      <c r="C75" s="10" t="s">
        <v>67</v>
      </c>
      <c r="D75" s="6" t="s">
        <v>41</v>
      </c>
      <c r="E75" s="6" t="s">
        <v>31</v>
      </c>
      <c r="F75" s="42">
        <f>F76</f>
        <v>120</v>
      </c>
      <c r="G75" s="42">
        <f>G76</f>
        <v>120</v>
      </c>
      <c r="H75" s="43">
        <f>H76</f>
        <v>120</v>
      </c>
    </row>
    <row r="76" spans="1:8" ht="54" x14ac:dyDescent="0.3">
      <c r="A76" s="9" t="s">
        <v>32</v>
      </c>
      <c r="B76" s="10" t="s">
        <v>7</v>
      </c>
      <c r="C76" s="10" t="s">
        <v>67</v>
      </c>
      <c r="D76" s="6" t="s">
        <v>41</v>
      </c>
      <c r="E76" s="6" t="s">
        <v>33</v>
      </c>
      <c r="F76" s="42">
        <v>120</v>
      </c>
      <c r="G76" s="42">
        <v>120</v>
      </c>
      <c r="H76" s="43">
        <v>120</v>
      </c>
    </row>
    <row r="77" spans="1:8" ht="18" x14ac:dyDescent="0.3">
      <c r="A77" s="9" t="s">
        <v>12</v>
      </c>
      <c r="B77" s="10" t="s">
        <v>7</v>
      </c>
      <c r="C77" s="10" t="s">
        <v>67</v>
      </c>
      <c r="D77" s="6" t="s">
        <v>13</v>
      </c>
      <c r="E77" s="6"/>
      <c r="F77" s="42">
        <f>F78</f>
        <v>38906.5</v>
      </c>
      <c r="G77" s="42">
        <f t="shared" ref="G77:H78" si="14">G78</f>
        <v>38906.5</v>
      </c>
      <c r="H77" s="43">
        <f t="shared" si="14"/>
        <v>38906.5</v>
      </c>
    </row>
    <row r="78" spans="1:8" ht="54" x14ac:dyDescent="0.3">
      <c r="A78" s="9" t="s">
        <v>14</v>
      </c>
      <c r="B78" s="10" t="s">
        <v>7</v>
      </c>
      <c r="C78" s="10" t="s">
        <v>67</v>
      </c>
      <c r="D78" s="6" t="s">
        <v>15</v>
      </c>
      <c r="E78" s="7"/>
      <c r="F78" s="42">
        <f>F79</f>
        <v>38906.5</v>
      </c>
      <c r="G78" s="42">
        <f t="shared" si="14"/>
        <v>38906.5</v>
      </c>
      <c r="H78" s="43">
        <f t="shared" si="14"/>
        <v>38906.5</v>
      </c>
    </row>
    <row r="79" spans="1:8" ht="18" x14ac:dyDescent="0.3">
      <c r="A79" s="9" t="s">
        <v>68</v>
      </c>
      <c r="B79" s="10" t="s">
        <v>7</v>
      </c>
      <c r="C79" s="10" t="s">
        <v>67</v>
      </c>
      <c r="D79" s="6" t="s">
        <v>69</v>
      </c>
      <c r="E79" s="7"/>
      <c r="F79" s="42">
        <f>F80+F82+F84</f>
        <v>38906.5</v>
      </c>
      <c r="G79" s="42">
        <f t="shared" ref="G79:H79" si="15">G80+G82+G84</f>
        <v>38906.5</v>
      </c>
      <c r="H79" s="43">
        <f t="shared" si="15"/>
        <v>38906.5</v>
      </c>
    </row>
    <row r="80" spans="1:8" ht="90" x14ac:dyDescent="0.3">
      <c r="A80" s="9" t="s">
        <v>18</v>
      </c>
      <c r="B80" s="10" t="s">
        <v>7</v>
      </c>
      <c r="C80" s="10" t="s">
        <v>67</v>
      </c>
      <c r="D80" s="6" t="s">
        <v>69</v>
      </c>
      <c r="E80" s="6" t="s">
        <v>19</v>
      </c>
      <c r="F80" s="42">
        <f>F81</f>
        <v>37353.5</v>
      </c>
      <c r="G80" s="42">
        <f t="shared" ref="G80:H80" si="16">G81</f>
        <v>37353.5</v>
      </c>
      <c r="H80" s="43">
        <f t="shared" si="16"/>
        <v>37353.5</v>
      </c>
    </row>
    <row r="81" spans="1:8" ht="36" x14ac:dyDescent="0.3">
      <c r="A81" s="9" t="s">
        <v>20</v>
      </c>
      <c r="B81" s="10" t="s">
        <v>7</v>
      </c>
      <c r="C81" s="10" t="s">
        <v>67</v>
      </c>
      <c r="D81" s="6" t="s">
        <v>69</v>
      </c>
      <c r="E81" s="6" t="s">
        <v>21</v>
      </c>
      <c r="F81" s="42">
        <v>37353.5</v>
      </c>
      <c r="G81" s="42">
        <v>37353.5</v>
      </c>
      <c r="H81" s="43">
        <v>37353.5</v>
      </c>
    </row>
    <row r="82" spans="1:8" ht="36" x14ac:dyDescent="0.3">
      <c r="A82" s="9" t="s">
        <v>30</v>
      </c>
      <c r="B82" s="10" t="s">
        <v>7</v>
      </c>
      <c r="C82" s="10" t="s">
        <v>67</v>
      </c>
      <c r="D82" s="6" t="s">
        <v>69</v>
      </c>
      <c r="E82" s="6" t="s">
        <v>31</v>
      </c>
      <c r="F82" s="42">
        <f>F83</f>
        <v>1523</v>
      </c>
      <c r="G82" s="42">
        <f t="shared" ref="G82:H82" si="17">G83</f>
        <v>1523</v>
      </c>
      <c r="H82" s="43">
        <f t="shared" si="17"/>
        <v>1523</v>
      </c>
    </row>
    <row r="83" spans="1:8" ht="54" x14ac:dyDescent="0.3">
      <c r="A83" s="9" t="s">
        <v>32</v>
      </c>
      <c r="B83" s="10" t="s">
        <v>7</v>
      </c>
      <c r="C83" s="10" t="s">
        <v>67</v>
      </c>
      <c r="D83" s="6" t="s">
        <v>69</v>
      </c>
      <c r="E83" s="6" t="s">
        <v>33</v>
      </c>
      <c r="F83" s="42">
        <v>1523</v>
      </c>
      <c r="G83" s="42">
        <v>1523</v>
      </c>
      <c r="H83" s="43">
        <v>1523</v>
      </c>
    </row>
    <row r="84" spans="1:8" ht="18" x14ac:dyDescent="0.3">
      <c r="A84" s="9" t="s">
        <v>44</v>
      </c>
      <c r="B84" s="10" t="s">
        <v>7</v>
      </c>
      <c r="C84" s="10" t="s">
        <v>67</v>
      </c>
      <c r="D84" s="6" t="s">
        <v>69</v>
      </c>
      <c r="E84" s="6" t="s">
        <v>45</v>
      </c>
      <c r="F84" s="42">
        <f>F85</f>
        <v>30</v>
      </c>
      <c r="G84" s="42">
        <f t="shared" ref="G84:H84" si="18">G85</f>
        <v>30</v>
      </c>
      <c r="H84" s="43">
        <f t="shared" si="18"/>
        <v>30</v>
      </c>
    </row>
    <row r="85" spans="1:8" ht="18" x14ac:dyDescent="0.3">
      <c r="A85" s="9" t="s">
        <v>46</v>
      </c>
      <c r="B85" s="10" t="s">
        <v>7</v>
      </c>
      <c r="C85" s="10" t="s">
        <v>67</v>
      </c>
      <c r="D85" s="6" t="s">
        <v>69</v>
      </c>
      <c r="E85" s="6" t="s">
        <v>47</v>
      </c>
      <c r="F85" s="42">
        <v>30</v>
      </c>
      <c r="G85" s="42">
        <v>30</v>
      </c>
      <c r="H85" s="43">
        <v>30</v>
      </c>
    </row>
    <row r="86" spans="1:8" ht="36" x14ac:dyDescent="0.3">
      <c r="A86" s="9" t="s">
        <v>50</v>
      </c>
      <c r="B86" s="10" t="s">
        <v>7</v>
      </c>
      <c r="C86" s="10" t="s">
        <v>67</v>
      </c>
      <c r="D86" s="10" t="s">
        <v>51</v>
      </c>
      <c r="E86" s="10"/>
      <c r="F86" s="42">
        <f>F87+F92+F96</f>
        <v>2727</v>
      </c>
      <c r="G86" s="42">
        <f t="shared" ref="G86:H86" si="19">G87+G92+G96</f>
        <v>2727</v>
      </c>
      <c r="H86" s="43">
        <f t="shared" si="19"/>
        <v>2727</v>
      </c>
    </row>
    <row r="87" spans="1:8" ht="72" x14ac:dyDescent="0.3">
      <c r="A87" s="9" t="s">
        <v>52</v>
      </c>
      <c r="B87" s="10" t="s">
        <v>7</v>
      </c>
      <c r="C87" s="10" t="s">
        <v>67</v>
      </c>
      <c r="D87" s="6" t="s">
        <v>53</v>
      </c>
      <c r="E87" s="6"/>
      <c r="F87" s="42">
        <f>F88</f>
        <v>220</v>
      </c>
      <c r="G87" s="42">
        <f t="shared" ref="G87:H89" si="20">G88</f>
        <v>220</v>
      </c>
      <c r="H87" s="43">
        <f t="shared" si="20"/>
        <v>220</v>
      </c>
    </row>
    <row r="88" spans="1:8" ht="36" x14ac:dyDescent="0.3">
      <c r="A88" s="9" t="s">
        <v>54</v>
      </c>
      <c r="B88" s="10" t="s">
        <v>7</v>
      </c>
      <c r="C88" s="10" t="s">
        <v>67</v>
      </c>
      <c r="D88" s="6" t="s">
        <v>55</v>
      </c>
      <c r="E88" s="7"/>
      <c r="F88" s="42">
        <f>F89</f>
        <v>220</v>
      </c>
      <c r="G88" s="42">
        <f t="shared" si="20"/>
        <v>220</v>
      </c>
      <c r="H88" s="43">
        <f t="shared" si="20"/>
        <v>220</v>
      </c>
    </row>
    <row r="89" spans="1:8" ht="18" x14ac:dyDescent="0.3">
      <c r="A89" s="9" t="s">
        <v>56</v>
      </c>
      <c r="B89" s="10" t="s">
        <v>7</v>
      </c>
      <c r="C89" s="10" t="s">
        <v>67</v>
      </c>
      <c r="D89" s="6" t="s">
        <v>57</v>
      </c>
      <c r="E89" s="7"/>
      <c r="F89" s="42">
        <f>F90</f>
        <v>220</v>
      </c>
      <c r="G89" s="42">
        <f t="shared" si="20"/>
        <v>220</v>
      </c>
      <c r="H89" s="43">
        <f t="shared" si="20"/>
        <v>220</v>
      </c>
    </row>
    <row r="90" spans="1:8" ht="36" x14ac:dyDescent="0.3">
      <c r="A90" s="9" t="s">
        <v>30</v>
      </c>
      <c r="B90" s="10" t="s">
        <v>7</v>
      </c>
      <c r="C90" s="10" t="s">
        <v>67</v>
      </c>
      <c r="D90" s="6" t="s">
        <v>57</v>
      </c>
      <c r="E90" s="6" t="s">
        <v>31</v>
      </c>
      <c r="F90" s="42">
        <f>F91</f>
        <v>220</v>
      </c>
      <c r="G90" s="42">
        <f>G91</f>
        <v>220</v>
      </c>
      <c r="H90" s="43">
        <f>H91</f>
        <v>220</v>
      </c>
    </row>
    <row r="91" spans="1:8" ht="54" x14ac:dyDescent="0.3">
      <c r="A91" s="9" t="s">
        <v>32</v>
      </c>
      <c r="B91" s="10" t="s">
        <v>7</v>
      </c>
      <c r="C91" s="10" t="s">
        <v>67</v>
      </c>
      <c r="D91" s="6" t="s">
        <v>57</v>
      </c>
      <c r="E91" s="6" t="s">
        <v>33</v>
      </c>
      <c r="F91" s="42">
        <v>220</v>
      </c>
      <c r="G91" s="42">
        <v>220</v>
      </c>
      <c r="H91" s="43">
        <v>220</v>
      </c>
    </row>
    <row r="92" spans="1:8" ht="36" x14ac:dyDescent="0.3">
      <c r="A92" s="9" t="s">
        <v>58</v>
      </c>
      <c r="B92" s="10" t="s">
        <v>7</v>
      </c>
      <c r="C92" s="10" t="s">
        <v>67</v>
      </c>
      <c r="D92" s="6" t="s">
        <v>59</v>
      </c>
      <c r="E92" s="7"/>
      <c r="F92" s="42">
        <f>F93</f>
        <v>37</v>
      </c>
      <c r="G92" s="42">
        <f t="shared" ref="G92:H94" si="21">G93</f>
        <v>37</v>
      </c>
      <c r="H92" s="43">
        <f t="shared" si="21"/>
        <v>37</v>
      </c>
    </row>
    <row r="93" spans="1:8" ht="18" x14ac:dyDescent="0.3">
      <c r="A93" s="9" t="s">
        <v>60</v>
      </c>
      <c r="B93" s="10" t="s">
        <v>7</v>
      </c>
      <c r="C93" s="10" t="s">
        <v>67</v>
      </c>
      <c r="D93" s="6" t="s">
        <v>61</v>
      </c>
      <c r="E93" s="7"/>
      <c r="F93" s="42">
        <f>F94</f>
        <v>37</v>
      </c>
      <c r="G93" s="42">
        <f t="shared" si="21"/>
        <v>37</v>
      </c>
      <c r="H93" s="43">
        <f t="shared" si="21"/>
        <v>37</v>
      </c>
    </row>
    <row r="94" spans="1:8" ht="36" x14ac:dyDescent="0.3">
      <c r="A94" s="9" t="s">
        <v>30</v>
      </c>
      <c r="B94" s="10" t="s">
        <v>7</v>
      </c>
      <c r="C94" s="10" t="s">
        <v>67</v>
      </c>
      <c r="D94" s="6" t="s">
        <v>61</v>
      </c>
      <c r="E94" s="6" t="s">
        <v>31</v>
      </c>
      <c r="F94" s="42">
        <f>F95</f>
        <v>37</v>
      </c>
      <c r="G94" s="42">
        <f t="shared" si="21"/>
        <v>37</v>
      </c>
      <c r="H94" s="43">
        <f t="shared" si="21"/>
        <v>37</v>
      </c>
    </row>
    <row r="95" spans="1:8" ht="54" x14ac:dyDescent="0.3">
      <c r="A95" s="9" t="s">
        <v>32</v>
      </c>
      <c r="B95" s="10" t="s">
        <v>7</v>
      </c>
      <c r="C95" s="10" t="s">
        <v>67</v>
      </c>
      <c r="D95" s="6" t="s">
        <v>61</v>
      </c>
      <c r="E95" s="6" t="s">
        <v>33</v>
      </c>
      <c r="F95" s="42">
        <v>37</v>
      </c>
      <c r="G95" s="42">
        <v>37</v>
      </c>
      <c r="H95" s="43">
        <v>37</v>
      </c>
    </row>
    <row r="96" spans="1:8" ht="36" x14ac:dyDescent="0.3">
      <c r="A96" s="9" t="s">
        <v>62</v>
      </c>
      <c r="B96" s="10" t="s">
        <v>7</v>
      </c>
      <c r="C96" s="10" t="s">
        <v>67</v>
      </c>
      <c r="D96" s="6" t="s">
        <v>63</v>
      </c>
      <c r="E96" s="7"/>
      <c r="F96" s="42">
        <f>F97</f>
        <v>2470</v>
      </c>
      <c r="G96" s="42">
        <f t="shared" ref="G96:H98" si="22">G97</f>
        <v>2470</v>
      </c>
      <c r="H96" s="43">
        <f t="shared" si="22"/>
        <v>2470</v>
      </c>
    </row>
    <row r="97" spans="1:8" ht="18" x14ac:dyDescent="0.3">
      <c r="A97" s="9" t="s">
        <v>64</v>
      </c>
      <c r="B97" s="10" t="s">
        <v>7</v>
      </c>
      <c r="C97" s="10" t="s">
        <v>67</v>
      </c>
      <c r="D97" s="6" t="s">
        <v>65</v>
      </c>
      <c r="E97" s="7"/>
      <c r="F97" s="42">
        <f>F98</f>
        <v>2470</v>
      </c>
      <c r="G97" s="42">
        <f t="shared" si="22"/>
        <v>2470</v>
      </c>
      <c r="H97" s="43">
        <f t="shared" si="22"/>
        <v>2470</v>
      </c>
    </row>
    <row r="98" spans="1:8" ht="36" x14ac:dyDescent="0.3">
      <c r="A98" s="9" t="s">
        <v>30</v>
      </c>
      <c r="B98" s="10" t="s">
        <v>7</v>
      </c>
      <c r="C98" s="10" t="s">
        <v>67</v>
      </c>
      <c r="D98" s="6" t="s">
        <v>65</v>
      </c>
      <c r="E98" s="6" t="s">
        <v>31</v>
      </c>
      <c r="F98" s="42">
        <f>F99</f>
        <v>2470</v>
      </c>
      <c r="G98" s="42">
        <f t="shared" si="22"/>
        <v>2470</v>
      </c>
      <c r="H98" s="43">
        <f t="shared" si="22"/>
        <v>2470</v>
      </c>
    </row>
    <row r="99" spans="1:8" ht="54" x14ac:dyDescent="0.3">
      <c r="A99" s="9" t="s">
        <v>32</v>
      </c>
      <c r="B99" s="10" t="s">
        <v>7</v>
      </c>
      <c r="C99" s="10" t="s">
        <v>67</v>
      </c>
      <c r="D99" s="6" t="s">
        <v>65</v>
      </c>
      <c r="E99" s="6" t="s">
        <v>33</v>
      </c>
      <c r="F99" s="42">
        <v>2470</v>
      </c>
      <c r="G99" s="42">
        <v>2470</v>
      </c>
      <c r="H99" s="43">
        <v>2470</v>
      </c>
    </row>
    <row r="100" spans="1:8" ht="54" x14ac:dyDescent="0.3">
      <c r="A100" s="9" t="s">
        <v>24</v>
      </c>
      <c r="B100" s="10" t="s">
        <v>7</v>
      </c>
      <c r="C100" s="10" t="s">
        <v>67</v>
      </c>
      <c r="D100" s="10" t="s">
        <v>25</v>
      </c>
      <c r="E100" s="10"/>
      <c r="F100" s="42">
        <f>F101+F104</f>
        <v>13772.9</v>
      </c>
      <c r="G100" s="42">
        <f t="shared" ref="G100:H100" si="23">G101+G104</f>
        <v>13772.9</v>
      </c>
      <c r="H100" s="43">
        <f t="shared" si="23"/>
        <v>13772.9</v>
      </c>
    </row>
    <row r="101" spans="1:8" ht="18" x14ac:dyDescent="0.3">
      <c r="A101" s="9" t="s">
        <v>70</v>
      </c>
      <c r="B101" s="10" t="s">
        <v>7</v>
      </c>
      <c r="C101" s="10" t="s">
        <v>67</v>
      </c>
      <c r="D101" s="6" t="s">
        <v>71</v>
      </c>
      <c r="E101" s="7"/>
      <c r="F101" s="42">
        <f>F102</f>
        <v>2956.1</v>
      </c>
      <c r="G101" s="42">
        <f t="shared" ref="G101:H102" si="24">G102</f>
        <v>2956.1</v>
      </c>
      <c r="H101" s="43">
        <f t="shared" si="24"/>
        <v>2956.1</v>
      </c>
    </row>
    <row r="102" spans="1:8" ht="90" x14ac:dyDescent="0.3">
      <c r="A102" s="9" t="s">
        <v>18</v>
      </c>
      <c r="B102" s="10" t="s">
        <v>7</v>
      </c>
      <c r="C102" s="10" t="s">
        <v>67</v>
      </c>
      <c r="D102" s="6" t="s">
        <v>71</v>
      </c>
      <c r="E102" s="6" t="s">
        <v>19</v>
      </c>
      <c r="F102" s="42">
        <f>F103</f>
        <v>2956.1</v>
      </c>
      <c r="G102" s="42">
        <f t="shared" si="24"/>
        <v>2956.1</v>
      </c>
      <c r="H102" s="43">
        <f t="shared" si="24"/>
        <v>2956.1</v>
      </c>
    </row>
    <row r="103" spans="1:8" ht="36" x14ac:dyDescent="0.3">
      <c r="A103" s="9" t="s">
        <v>20</v>
      </c>
      <c r="B103" s="10" t="s">
        <v>7</v>
      </c>
      <c r="C103" s="10" t="s">
        <v>67</v>
      </c>
      <c r="D103" s="6" t="s">
        <v>71</v>
      </c>
      <c r="E103" s="6" t="s">
        <v>21</v>
      </c>
      <c r="F103" s="42">
        <v>2956.1</v>
      </c>
      <c r="G103" s="42">
        <v>2956.1</v>
      </c>
      <c r="H103" s="43">
        <v>2956.1</v>
      </c>
    </row>
    <row r="104" spans="1:8" ht="36" x14ac:dyDescent="0.3">
      <c r="A104" s="9" t="s">
        <v>72</v>
      </c>
      <c r="B104" s="10" t="s">
        <v>7</v>
      </c>
      <c r="C104" s="10" t="s">
        <v>67</v>
      </c>
      <c r="D104" s="6" t="s">
        <v>73</v>
      </c>
      <c r="E104" s="7"/>
      <c r="F104" s="42">
        <f>F105+F107</f>
        <v>10816.8</v>
      </c>
      <c r="G104" s="42">
        <f t="shared" ref="G104:H104" si="25">G105+G107</f>
        <v>10816.8</v>
      </c>
      <c r="H104" s="43">
        <f t="shared" si="25"/>
        <v>10816.8</v>
      </c>
    </row>
    <row r="105" spans="1:8" ht="90" x14ac:dyDescent="0.3">
      <c r="A105" s="9" t="s">
        <v>18</v>
      </c>
      <c r="B105" s="10" t="s">
        <v>7</v>
      </c>
      <c r="C105" s="10" t="s">
        <v>67</v>
      </c>
      <c r="D105" s="6" t="s">
        <v>73</v>
      </c>
      <c r="E105" s="6" t="s">
        <v>19</v>
      </c>
      <c r="F105" s="42">
        <f>F106</f>
        <v>9111.2999999999993</v>
      </c>
      <c r="G105" s="42">
        <f t="shared" ref="G105:H105" si="26">G106</f>
        <v>9111.2999999999993</v>
      </c>
      <c r="H105" s="43">
        <f t="shared" si="26"/>
        <v>9111.2999999999993</v>
      </c>
    </row>
    <row r="106" spans="1:8" ht="36" x14ac:dyDescent="0.3">
      <c r="A106" s="9" t="s">
        <v>20</v>
      </c>
      <c r="B106" s="10" t="s">
        <v>7</v>
      </c>
      <c r="C106" s="10" t="s">
        <v>67</v>
      </c>
      <c r="D106" s="6" t="s">
        <v>73</v>
      </c>
      <c r="E106" s="6" t="s">
        <v>21</v>
      </c>
      <c r="F106" s="42">
        <v>9111.2999999999993</v>
      </c>
      <c r="G106" s="42">
        <v>9111.2999999999993</v>
      </c>
      <c r="H106" s="43">
        <v>9111.2999999999993</v>
      </c>
    </row>
    <row r="107" spans="1:8" ht="36" x14ac:dyDescent="0.3">
      <c r="A107" s="9" t="s">
        <v>30</v>
      </c>
      <c r="B107" s="10" t="s">
        <v>7</v>
      </c>
      <c r="C107" s="10" t="s">
        <v>67</v>
      </c>
      <c r="D107" s="6" t="s">
        <v>73</v>
      </c>
      <c r="E107" s="6" t="s">
        <v>31</v>
      </c>
      <c r="F107" s="42">
        <f>F108</f>
        <v>1705.5</v>
      </c>
      <c r="G107" s="42">
        <f t="shared" ref="G107:H107" si="27">G108</f>
        <v>1705.5</v>
      </c>
      <c r="H107" s="43">
        <f t="shared" si="27"/>
        <v>1705.5</v>
      </c>
    </row>
    <row r="108" spans="1:8" ht="54" x14ac:dyDescent="0.3">
      <c r="A108" s="9" t="s">
        <v>32</v>
      </c>
      <c r="B108" s="10" t="s">
        <v>7</v>
      </c>
      <c r="C108" s="10" t="s">
        <v>67</v>
      </c>
      <c r="D108" s="6" t="s">
        <v>73</v>
      </c>
      <c r="E108" s="6" t="s">
        <v>33</v>
      </c>
      <c r="F108" s="42">
        <v>1705.5</v>
      </c>
      <c r="G108" s="42">
        <v>1705.5</v>
      </c>
      <c r="H108" s="43">
        <v>1705.5</v>
      </c>
    </row>
    <row r="109" spans="1:8" ht="18" x14ac:dyDescent="0.3">
      <c r="A109" s="9" t="s">
        <v>74</v>
      </c>
      <c r="B109" s="10" t="s">
        <v>7</v>
      </c>
      <c r="C109" s="10" t="s">
        <v>75</v>
      </c>
      <c r="D109" s="11"/>
      <c r="E109" s="11"/>
      <c r="F109" s="42">
        <f>F110</f>
        <v>5000</v>
      </c>
      <c r="G109" s="42">
        <f t="shared" ref="G109:H112" si="28">G110</f>
        <v>5000</v>
      </c>
      <c r="H109" s="43">
        <f t="shared" si="28"/>
        <v>5000</v>
      </c>
    </row>
    <row r="110" spans="1:8" ht="18" x14ac:dyDescent="0.3">
      <c r="A110" s="9" t="s">
        <v>76</v>
      </c>
      <c r="B110" s="10" t="s">
        <v>7</v>
      </c>
      <c r="C110" s="10" t="s">
        <v>75</v>
      </c>
      <c r="D110" s="10" t="s">
        <v>77</v>
      </c>
      <c r="E110" s="10"/>
      <c r="F110" s="42">
        <f>F111</f>
        <v>5000</v>
      </c>
      <c r="G110" s="42">
        <f t="shared" si="28"/>
        <v>5000</v>
      </c>
      <c r="H110" s="43">
        <f t="shared" si="28"/>
        <v>5000</v>
      </c>
    </row>
    <row r="111" spans="1:8" ht="18" x14ac:dyDescent="0.3">
      <c r="A111" s="9" t="s">
        <v>78</v>
      </c>
      <c r="B111" s="10" t="s">
        <v>7</v>
      </c>
      <c r="C111" s="10" t="s">
        <v>75</v>
      </c>
      <c r="D111" s="6" t="s">
        <v>79</v>
      </c>
      <c r="E111" s="7"/>
      <c r="F111" s="42">
        <f>F112</f>
        <v>5000</v>
      </c>
      <c r="G111" s="42">
        <f t="shared" si="28"/>
        <v>5000</v>
      </c>
      <c r="H111" s="43">
        <f t="shared" si="28"/>
        <v>5000</v>
      </c>
    </row>
    <row r="112" spans="1:8" ht="18" x14ac:dyDescent="0.3">
      <c r="A112" s="9" t="s">
        <v>44</v>
      </c>
      <c r="B112" s="10" t="s">
        <v>7</v>
      </c>
      <c r="C112" s="10" t="s">
        <v>75</v>
      </c>
      <c r="D112" s="6" t="s">
        <v>79</v>
      </c>
      <c r="E112" s="6" t="s">
        <v>45</v>
      </c>
      <c r="F112" s="42">
        <f>F113</f>
        <v>5000</v>
      </c>
      <c r="G112" s="42">
        <f t="shared" si="28"/>
        <v>5000</v>
      </c>
      <c r="H112" s="43">
        <f t="shared" si="28"/>
        <v>5000</v>
      </c>
    </row>
    <row r="113" spans="1:8" ht="18" x14ac:dyDescent="0.3">
      <c r="A113" s="9" t="s">
        <v>80</v>
      </c>
      <c r="B113" s="10" t="s">
        <v>7</v>
      </c>
      <c r="C113" s="10" t="s">
        <v>75</v>
      </c>
      <c r="D113" s="6" t="s">
        <v>79</v>
      </c>
      <c r="E113" s="6" t="s">
        <v>81</v>
      </c>
      <c r="F113" s="42">
        <v>5000</v>
      </c>
      <c r="G113" s="44">
        <v>5000</v>
      </c>
      <c r="H113" s="43">
        <v>5000</v>
      </c>
    </row>
    <row r="114" spans="1:8" ht="18" x14ac:dyDescent="0.3">
      <c r="A114" s="9" t="s">
        <v>82</v>
      </c>
      <c r="B114" s="10" t="s">
        <v>7</v>
      </c>
      <c r="C114" s="10" t="s">
        <v>83</v>
      </c>
      <c r="D114" s="11"/>
      <c r="E114" s="11"/>
      <c r="F114" s="42">
        <f>F115+F127+F135+F166+F176</f>
        <v>348423.8</v>
      </c>
      <c r="G114" s="42">
        <f t="shared" ref="G114:H114" si="29">G115+G127+G135+G166+G176</f>
        <v>354037.6</v>
      </c>
      <c r="H114" s="43">
        <f t="shared" si="29"/>
        <v>255508.8</v>
      </c>
    </row>
    <row r="115" spans="1:8" ht="18" x14ac:dyDescent="0.3">
      <c r="A115" s="9" t="s">
        <v>84</v>
      </c>
      <c r="B115" s="10" t="s">
        <v>7</v>
      </c>
      <c r="C115" s="10" t="s">
        <v>83</v>
      </c>
      <c r="D115" s="10" t="s">
        <v>85</v>
      </c>
      <c r="E115" s="10"/>
      <c r="F115" s="42">
        <f>F116</f>
        <v>9601.9</v>
      </c>
      <c r="G115" s="42">
        <f t="shared" ref="G115:H115" si="30">G116</f>
        <v>9597.9</v>
      </c>
      <c r="H115" s="43">
        <f t="shared" si="30"/>
        <v>9622.9</v>
      </c>
    </row>
    <row r="116" spans="1:8" ht="18" x14ac:dyDescent="0.3">
      <c r="A116" s="9" t="s">
        <v>86</v>
      </c>
      <c r="B116" s="10" t="s">
        <v>7</v>
      </c>
      <c r="C116" s="10" t="s">
        <v>83</v>
      </c>
      <c r="D116" s="6" t="s">
        <v>87</v>
      </c>
      <c r="E116" s="6"/>
      <c r="F116" s="42">
        <f>F117+F123</f>
        <v>9601.9</v>
      </c>
      <c r="G116" s="42">
        <f t="shared" ref="G116:H116" si="31">G117+G123</f>
        <v>9597.9</v>
      </c>
      <c r="H116" s="43">
        <f t="shared" si="31"/>
        <v>9622.9</v>
      </c>
    </row>
    <row r="117" spans="1:8" ht="54" x14ac:dyDescent="0.3">
      <c r="A117" s="9" t="s">
        <v>88</v>
      </c>
      <c r="B117" s="10" t="s">
        <v>7</v>
      </c>
      <c r="C117" s="10" t="s">
        <v>83</v>
      </c>
      <c r="D117" s="6" t="s">
        <v>89</v>
      </c>
      <c r="E117" s="7"/>
      <c r="F117" s="42">
        <f>F118</f>
        <v>3409.9</v>
      </c>
      <c r="G117" s="42">
        <f t="shared" ref="G117:H117" si="32">G118</f>
        <v>3403.9</v>
      </c>
      <c r="H117" s="43">
        <f t="shared" si="32"/>
        <v>3403.9</v>
      </c>
    </row>
    <row r="118" spans="1:8" ht="36" x14ac:dyDescent="0.3">
      <c r="A118" s="9" t="s">
        <v>90</v>
      </c>
      <c r="B118" s="10" t="s">
        <v>7</v>
      </c>
      <c r="C118" s="10" t="s">
        <v>83</v>
      </c>
      <c r="D118" s="6" t="s">
        <v>91</v>
      </c>
      <c r="E118" s="7"/>
      <c r="F118" s="42">
        <f>F119+F121</f>
        <v>3409.9</v>
      </c>
      <c r="G118" s="42">
        <f t="shared" ref="G118:H118" si="33">G119+G121</f>
        <v>3403.9</v>
      </c>
      <c r="H118" s="43">
        <f t="shared" si="33"/>
        <v>3403.9</v>
      </c>
    </row>
    <row r="119" spans="1:8" ht="90" x14ac:dyDescent="0.3">
      <c r="A119" s="9" t="s">
        <v>18</v>
      </c>
      <c r="B119" s="10" t="s">
        <v>7</v>
      </c>
      <c r="C119" s="10" t="s">
        <v>83</v>
      </c>
      <c r="D119" s="6" t="s">
        <v>91</v>
      </c>
      <c r="E119" s="6" t="s">
        <v>19</v>
      </c>
      <c r="F119" s="42">
        <f>F120</f>
        <v>609.9</v>
      </c>
      <c r="G119" s="44">
        <f>G120</f>
        <v>603.9</v>
      </c>
      <c r="H119" s="43">
        <f>H120</f>
        <v>603.9</v>
      </c>
    </row>
    <row r="120" spans="1:8" ht="36" x14ac:dyDescent="0.3">
      <c r="A120" s="9" t="s">
        <v>20</v>
      </c>
      <c r="B120" s="10" t="s">
        <v>7</v>
      </c>
      <c r="C120" s="10" t="s">
        <v>83</v>
      </c>
      <c r="D120" s="6" t="s">
        <v>91</v>
      </c>
      <c r="E120" s="6" t="s">
        <v>21</v>
      </c>
      <c r="F120" s="42">
        <v>609.9</v>
      </c>
      <c r="G120" s="44">
        <v>603.9</v>
      </c>
      <c r="H120" s="43">
        <v>603.9</v>
      </c>
    </row>
    <row r="121" spans="1:8" ht="36" x14ac:dyDescent="0.3">
      <c r="A121" s="9" t="s">
        <v>30</v>
      </c>
      <c r="B121" s="10" t="s">
        <v>7</v>
      </c>
      <c r="C121" s="10" t="s">
        <v>83</v>
      </c>
      <c r="D121" s="6" t="s">
        <v>91</v>
      </c>
      <c r="E121" s="6" t="s">
        <v>31</v>
      </c>
      <c r="F121" s="42">
        <f>F122</f>
        <v>2800</v>
      </c>
      <c r="G121" s="44">
        <f>G122</f>
        <v>2800</v>
      </c>
      <c r="H121" s="43">
        <f>H122</f>
        <v>2800</v>
      </c>
    </row>
    <row r="122" spans="1:8" ht="54" x14ac:dyDescent="0.3">
      <c r="A122" s="9" t="s">
        <v>32</v>
      </c>
      <c r="B122" s="10" t="s">
        <v>7</v>
      </c>
      <c r="C122" s="10" t="s">
        <v>83</v>
      </c>
      <c r="D122" s="6" t="s">
        <v>91</v>
      </c>
      <c r="E122" s="6" t="s">
        <v>33</v>
      </c>
      <c r="F122" s="42">
        <v>2800</v>
      </c>
      <c r="G122" s="44">
        <v>2800</v>
      </c>
      <c r="H122" s="43">
        <v>2800</v>
      </c>
    </row>
    <row r="123" spans="1:8" ht="90" x14ac:dyDescent="0.3">
      <c r="A123" s="9" t="s">
        <v>92</v>
      </c>
      <c r="B123" s="10" t="s">
        <v>7</v>
      </c>
      <c r="C123" s="10" t="s">
        <v>83</v>
      </c>
      <c r="D123" s="6" t="s">
        <v>93</v>
      </c>
      <c r="E123" s="7"/>
      <c r="F123" s="42">
        <f>F124</f>
        <v>6192</v>
      </c>
      <c r="G123" s="42">
        <f t="shared" ref="G123:H125" si="34">G124</f>
        <v>6194</v>
      </c>
      <c r="H123" s="43">
        <f t="shared" si="34"/>
        <v>6219</v>
      </c>
    </row>
    <row r="124" spans="1:8" ht="108" x14ac:dyDescent="0.3">
      <c r="A124" s="9" t="s">
        <v>94</v>
      </c>
      <c r="B124" s="10" t="s">
        <v>7</v>
      </c>
      <c r="C124" s="10" t="s">
        <v>83</v>
      </c>
      <c r="D124" s="6" t="s">
        <v>95</v>
      </c>
      <c r="E124" s="7"/>
      <c r="F124" s="42">
        <f>F125</f>
        <v>6192</v>
      </c>
      <c r="G124" s="42">
        <f t="shared" si="34"/>
        <v>6194</v>
      </c>
      <c r="H124" s="43">
        <f t="shared" si="34"/>
        <v>6219</v>
      </c>
    </row>
    <row r="125" spans="1:8" ht="90" x14ac:dyDescent="0.3">
      <c r="A125" s="9" t="s">
        <v>18</v>
      </c>
      <c r="B125" s="10" t="s">
        <v>7</v>
      </c>
      <c r="C125" s="10" t="s">
        <v>83</v>
      </c>
      <c r="D125" s="6" t="s">
        <v>95</v>
      </c>
      <c r="E125" s="6" t="s">
        <v>19</v>
      </c>
      <c r="F125" s="42">
        <f>F126</f>
        <v>6192</v>
      </c>
      <c r="G125" s="42">
        <f t="shared" si="34"/>
        <v>6194</v>
      </c>
      <c r="H125" s="43">
        <f t="shared" si="34"/>
        <v>6219</v>
      </c>
    </row>
    <row r="126" spans="1:8" ht="36" x14ac:dyDescent="0.3">
      <c r="A126" s="9" t="s">
        <v>20</v>
      </c>
      <c r="B126" s="10" t="s">
        <v>7</v>
      </c>
      <c r="C126" s="10" t="s">
        <v>83</v>
      </c>
      <c r="D126" s="6" t="s">
        <v>95</v>
      </c>
      <c r="E126" s="6" t="s">
        <v>21</v>
      </c>
      <c r="F126" s="42">
        <v>6192</v>
      </c>
      <c r="G126" s="42">
        <v>6194</v>
      </c>
      <c r="H126" s="43">
        <v>6219</v>
      </c>
    </row>
    <row r="127" spans="1:8" ht="18" x14ac:dyDescent="0.3">
      <c r="A127" s="9" t="s">
        <v>96</v>
      </c>
      <c r="B127" s="10" t="s">
        <v>7</v>
      </c>
      <c r="C127" s="10" t="s">
        <v>83</v>
      </c>
      <c r="D127" s="10" t="s">
        <v>97</v>
      </c>
      <c r="E127" s="10"/>
      <c r="F127" s="42">
        <f>F128</f>
        <v>8648</v>
      </c>
      <c r="G127" s="42">
        <f t="shared" ref="G127:H129" si="35">G128</f>
        <v>8648</v>
      </c>
      <c r="H127" s="43">
        <f t="shared" si="35"/>
        <v>8648</v>
      </c>
    </row>
    <row r="128" spans="1:8" ht="18" x14ac:dyDescent="0.3">
      <c r="A128" s="9" t="s">
        <v>98</v>
      </c>
      <c r="B128" s="10" t="s">
        <v>7</v>
      </c>
      <c r="C128" s="10" t="s">
        <v>83</v>
      </c>
      <c r="D128" s="6" t="s">
        <v>99</v>
      </c>
      <c r="E128" s="6"/>
      <c r="F128" s="42">
        <f>F129</f>
        <v>8648</v>
      </c>
      <c r="G128" s="42">
        <f t="shared" si="35"/>
        <v>8648</v>
      </c>
      <c r="H128" s="43">
        <f t="shared" si="35"/>
        <v>8648</v>
      </c>
    </row>
    <row r="129" spans="1:8" ht="108" x14ac:dyDescent="0.3">
      <c r="A129" s="9" t="s">
        <v>100</v>
      </c>
      <c r="B129" s="10" t="s">
        <v>7</v>
      </c>
      <c r="C129" s="10" t="s">
        <v>83</v>
      </c>
      <c r="D129" s="6" t="s">
        <v>101</v>
      </c>
      <c r="E129" s="7"/>
      <c r="F129" s="42">
        <f>F130</f>
        <v>8648</v>
      </c>
      <c r="G129" s="42">
        <f t="shared" si="35"/>
        <v>8648</v>
      </c>
      <c r="H129" s="43">
        <f t="shared" si="35"/>
        <v>8648</v>
      </c>
    </row>
    <row r="130" spans="1:8" ht="90" x14ac:dyDescent="0.3">
      <c r="A130" s="9" t="s">
        <v>102</v>
      </c>
      <c r="B130" s="10" t="s">
        <v>7</v>
      </c>
      <c r="C130" s="10" t="s">
        <v>83</v>
      </c>
      <c r="D130" s="6" t="s">
        <v>103</v>
      </c>
      <c r="E130" s="7"/>
      <c r="F130" s="42">
        <f>F131+F133</f>
        <v>8648</v>
      </c>
      <c r="G130" s="42">
        <f t="shared" ref="G130:H130" si="36">G131+G133</f>
        <v>8648</v>
      </c>
      <c r="H130" s="43">
        <f t="shared" si="36"/>
        <v>8648</v>
      </c>
    </row>
    <row r="131" spans="1:8" ht="90" x14ac:dyDescent="0.3">
      <c r="A131" s="9" t="s">
        <v>18</v>
      </c>
      <c r="B131" s="10" t="s">
        <v>7</v>
      </c>
      <c r="C131" s="10" t="s">
        <v>83</v>
      </c>
      <c r="D131" s="6" t="s">
        <v>103</v>
      </c>
      <c r="E131" s="6" t="s">
        <v>19</v>
      </c>
      <c r="F131" s="42">
        <f>F132</f>
        <v>8248</v>
      </c>
      <c r="G131" s="42">
        <f t="shared" ref="G131:H131" si="37">G132</f>
        <v>8248</v>
      </c>
      <c r="H131" s="43">
        <f t="shared" si="37"/>
        <v>8248</v>
      </c>
    </row>
    <row r="132" spans="1:8" ht="36" x14ac:dyDescent="0.3">
      <c r="A132" s="9" t="s">
        <v>20</v>
      </c>
      <c r="B132" s="10" t="s">
        <v>7</v>
      </c>
      <c r="C132" s="10" t="s">
        <v>83</v>
      </c>
      <c r="D132" s="6" t="s">
        <v>103</v>
      </c>
      <c r="E132" s="6" t="s">
        <v>21</v>
      </c>
      <c r="F132" s="42">
        <v>8248</v>
      </c>
      <c r="G132" s="42">
        <v>8248</v>
      </c>
      <c r="H132" s="43">
        <v>8248</v>
      </c>
    </row>
    <row r="133" spans="1:8" ht="36" x14ac:dyDescent="0.3">
      <c r="A133" s="9" t="s">
        <v>30</v>
      </c>
      <c r="B133" s="10" t="s">
        <v>7</v>
      </c>
      <c r="C133" s="10" t="s">
        <v>83</v>
      </c>
      <c r="D133" s="6" t="s">
        <v>103</v>
      </c>
      <c r="E133" s="6" t="s">
        <v>31</v>
      </c>
      <c r="F133" s="42">
        <f>F134</f>
        <v>400</v>
      </c>
      <c r="G133" s="42">
        <f t="shared" ref="G133:H133" si="38">G134</f>
        <v>400</v>
      </c>
      <c r="H133" s="43">
        <f t="shared" si="38"/>
        <v>400</v>
      </c>
    </row>
    <row r="134" spans="1:8" ht="54" x14ac:dyDescent="0.3">
      <c r="A134" s="9" t="s">
        <v>32</v>
      </c>
      <c r="B134" s="10" t="s">
        <v>7</v>
      </c>
      <c r="C134" s="10" t="s">
        <v>83</v>
      </c>
      <c r="D134" s="6" t="s">
        <v>103</v>
      </c>
      <c r="E134" s="6" t="s">
        <v>33</v>
      </c>
      <c r="F134" s="42">
        <v>400</v>
      </c>
      <c r="G134" s="42">
        <v>400</v>
      </c>
      <c r="H134" s="43">
        <v>400</v>
      </c>
    </row>
    <row r="135" spans="1:8" ht="36" x14ac:dyDescent="0.3">
      <c r="A135" s="9" t="s">
        <v>10</v>
      </c>
      <c r="B135" s="10" t="s">
        <v>7</v>
      </c>
      <c r="C135" s="10" t="s">
        <v>83</v>
      </c>
      <c r="D135" s="10" t="s">
        <v>11</v>
      </c>
      <c r="E135" s="10"/>
      <c r="F135" s="42">
        <f>F136+F147</f>
        <v>196846.9</v>
      </c>
      <c r="G135" s="42">
        <f t="shared" ref="G135:H135" si="39">G136+G147</f>
        <v>207787.7</v>
      </c>
      <c r="H135" s="43">
        <f t="shared" si="39"/>
        <v>107498.9</v>
      </c>
    </row>
    <row r="136" spans="1:8" ht="36" x14ac:dyDescent="0.3">
      <c r="A136" s="9" t="s">
        <v>104</v>
      </c>
      <c r="B136" s="10" t="s">
        <v>7</v>
      </c>
      <c r="C136" s="10" t="s">
        <v>83</v>
      </c>
      <c r="D136" s="6" t="s">
        <v>105</v>
      </c>
      <c r="E136" s="6"/>
      <c r="F136" s="42">
        <f>F137+F141</f>
        <v>38353</v>
      </c>
      <c r="G136" s="44">
        <f>G137</f>
        <v>20005</v>
      </c>
      <c r="H136" s="43">
        <f>H137</f>
        <v>20005</v>
      </c>
    </row>
    <row r="137" spans="1:8" ht="72" x14ac:dyDescent="0.3">
      <c r="A137" s="9" t="s">
        <v>106</v>
      </c>
      <c r="B137" s="10" t="s">
        <v>7</v>
      </c>
      <c r="C137" s="10" t="s">
        <v>83</v>
      </c>
      <c r="D137" s="6" t="s">
        <v>107</v>
      </c>
      <c r="E137" s="7"/>
      <c r="F137" s="42">
        <f>F138</f>
        <v>20005</v>
      </c>
      <c r="G137" s="42">
        <f t="shared" ref="G137:H139" si="40">G138</f>
        <v>20005</v>
      </c>
      <c r="H137" s="43">
        <f t="shared" si="40"/>
        <v>20005</v>
      </c>
    </row>
    <row r="138" spans="1:8" ht="54" x14ac:dyDescent="0.3">
      <c r="A138" s="9" t="s">
        <v>108</v>
      </c>
      <c r="B138" s="10" t="s">
        <v>7</v>
      </c>
      <c r="C138" s="10" t="s">
        <v>83</v>
      </c>
      <c r="D138" s="6" t="s">
        <v>109</v>
      </c>
      <c r="E138" s="7"/>
      <c r="F138" s="42">
        <f>F139</f>
        <v>20005</v>
      </c>
      <c r="G138" s="42">
        <f t="shared" si="40"/>
        <v>20005</v>
      </c>
      <c r="H138" s="43">
        <f t="shared" si="40"/>
        <v>20005</v>
      </c>
    </row>
    <row r="139" spans="1:8" ht="36" x14ac:dyDescent="0.3">
      <c r="A139" s="9" t="s">
        <v>30</v>
      </c>
      <c r="B139" s="10" t="s">
        <v>7</v>
      </c>
      <c r="C139" s="10" t="s">
        <v>83</v>
      </c>
      <c r="D139" s="6" t="s">
        <v>109</v>
      </c>
      <c r="E139" s="6" t="s">
        <v>31</v>
      </c>
      <c r="F139" s="42">
        <f>F140</f>
        <v>20005</v>
      </c>
      <c r="G139" s="42">
        <f t="shared" si="40"/>
        <v>20005</v>
      </c>
      <c r="H139" s="43">
        <f t="shared" si="40"/>
        <v>20005</v>
      </c>
    </row>
    <row r="140" spans="1:8" ht="54" x14ac:dyDescent="0.3">
      <c r="A140" s="9" t="s">
        <v>32</v>
      </c>
      <c r="B140" s="10" t="s">
        <v>7</v>
      </c>
      <c r="C140" s="10" t="s">
        <v>83</v>
      </c>
      <c r="D140" s="6" t="s">
        <v>109</v>
      </c>
      <c r="E140" s="6" t="s">
        <v>33</v>
      </c>
      <c r="F140" s="42">
        <v>20005</v>
      </c>
      <c r="G140" s="42">
        <v>20005</v>
      </c>
      <c r="H140" s="43">
        <v>20005</v>
      </c>
    </row>
    <row r="141" spans="1:8" ht="54" x14ac:dyDescent="0.3">
      <c r="A141" s="9" t="s">
        <v>110</v>
      </c>
      <c r="B141" s="10" t="s">
        <v>7</v>
      </c>
      <c r="C141" s="10" t="s">
        <v>83</v>
      </c>
      <c r="D141" s="6" t="s">
        <v>111</v>
      </c>
      <c r="E141" s="7"/>
      <c r="F141" s="42">
        <f>F142</f>
        <v>18348</v>
      </c>
      <c r="G141" s="44">
        <v>0</v>
      </c>
      <c r="H141" s="43">
        <v>0</v>
      </c>
    </row>
    <row r="142" spans="1:8" ht="54" x14ac:dyDescent="0.3">
      <c r="A142" s="9" t="s">
        <v>112</v>
      </c>
      <c r="B142" s="10" t="s">
        <v>7</v>
      </c>
      <c r="C142" s="10" t="s">
        <v>83</v>
      </c>
      <c r="D142" s="6" t="s">
        <v>113</v>
      </c>
      <c r="E142" s="7"/>
      <c r="F142" s="42">
        <f>F143+F145</f>
        <v>18348</v>
      </c>
      <c r="G142" s="44">
        <v>0</v>
      </c>
      <c r="H142" s="43">
        <v>0</v>
      </c>
    </row>
    <row r="143" spans="1:8" ht="90" x14ac:dyDescent="0.3">
      <c r="A143" s="9" t="s">
        <v>18</v>
      </c>
      <c r="B143" s="10" t="s">
        <v>7</v>
      </c>
      <c r="C143" s="10" t="s">
        <v>83</v>
      </c>
      <c r="D143" s="6" t="s">
        <v>113</v>
      </c>
      <c r="E143" s="6" t="s">
        <v>19</v>
      </c>
      <c r="F143" s="42">
        <f>F144</f>
        <v>18248</v>
      </c>
      <c r="G143" s="44">
        <v>0</v>
      </c>
      <c r="H143" s="43">
        <v>0</v>
      </c>
    </row>
    <row r="144" spans="1:8" ht="36" x14ac:dyDescent="0.3">
      <c r="A144" s="9" t="s">
        <v>20</v>
      </c>
      <c r="B144" s="10" t="s">
        <v>7</v>
      </c>
      <c r="C144" s="10" t="s">
        <v>83</v>
      </c>
      <c r="D144" s="6" t="s">
        <v>113</v>
      </c>
      <c r="E144" s="6" t="s">
        <v>21</v>
      </c>
      <c r="F144" s="42">
        <v>18248</v>
      </c>
      <c r="G144" s="44">
        <v>0</v>
      </c>
      <c r="H144" s="43">
        <v>0</v>
      </c>
    </row>
    <row r="145" spans="1:8" ht="36" x14ac:dyDescent="0.3">
      <c r="A145" s="9" t="s">
        <v>30</v>
      </c>
      <c r="B145" s="10" t="s">
        <v>7</v>
      </c>
      <c r="C145" s="10" t="s">
        <v>83</v>
      </c>
      <c r="D145" s="6" t="s">
        <v>113</v>
      </c>
      <c r="E145" s="6" t="s">
        <v>31</v>
      </c>
      <c r="F145" s="42">
        <f>F146</f>
        <v>100</v>
      </c>
      <c r="G145" s="44">
        <v>0</v>
      </c>
      <c r="H145" s="43">
        <v>0</v>
      </c>
    </row>
    <row r="146" spans="1:8" ht="54" x14ac:dyDescent="0.3">
      <c r="A146" s="9" t="s">
        <v>32</v>
      </c>
      <c r="B146" s="10" t="s">
        <v>7</v>
      </c>
      <c r="C146" s="10" t="s">
        <v>83</v>
      </c>
      <c r="D146" s="6" t="s">
        <v>113</v>
      </c>
      <c r="E146" s="6" t="s">
        <v>33</v>
      </c>
      <c r="F146" s="42">
        <v>100</v>
      </c>
      <c r="G146" s="44">
        <v>0</v>
      </c>
      <c r="H146" s="43">
        <v>0</v>
      </c>
    </row>
    <row r="147" spans="1:8" ht="18" x14ac:dyDescent="0.3">
      <c r="A147" s="9" t="s">
        <v>12</v>
      </c>
      <c r="B147" s="10" t="s">
        <v>7</v>
      </c>
      <c r="C147" s="10" t="s">
        <v>83</v>
      </c>
      <c r="D147" s="6" t="s">
        <v>13</v>
      </c>
      <c r="E147" s="6"/>
      <c r="F147" s="42">
        <f>F148</f>
        <v>158493.9</v>
      </c>
      <c r="G147" s="42">
        <f t="shared" ref="G147:H147" si="41">G148</f>
        <v>187782.7</v>
      </c>
      <c r="H147" s="43">
        <f t="shared" si="41"/>
        <v>87493.9</v>
      </c>
    </row>
    <row r="148" spans="1:8" ht="54" x14ac:dyDescent="0.3">
      <c r="A148" s="9" t="s">
        <v>14</v>
      </c>
      <c r="B148" s="10" t="s">
        <v>7</v>
      </c>
      <c r="C148" s="10" t="s">
        <v>83</v>
      </c>
      <c r="D148" s="6" t="s">
        <v>15</v>
      </c>
      <c r="E148" s="7"/>
      <c r="F148" s="42">
        <f>F149+F152+F159</f>
        <v>158493.9</v>
      </c>
      <c r="G148" s="42">
        <f t="shared" ref="G148:H148" si="42">G149+G152+G159</f>
        <v>187782.7</v>
      </c>
      <c r="H148" s="43">
        <f t="shared" si="42"/>
        <v>87493.9</v>
      </c>
    </row>
    <row r="149" spans="1:8" ht="18" x14ac:dyDescent="0.3">
      <c r="A149" s="9" t="s">
        <v>42</v>
      </c>
      <c r="B149" s="10" t="s">
        <v>7</v>
      </c>
      <c r="C149" s="10" t="s">
        <v>83</v>
      </c>
      <c r="D149" s="6" t="s">
        <v>43</v>
      </c>
      <c r="E149" s="7"/>
      <c r="F149" s="42">
        <f>F150</f>
        <v>90000</v>
      </c>
      <c r="G149" s="42">
        <f t="shared" ref="G149:H150" si="43">G150</f>
        <v>106288.8</v>
      </c>
      <c r="H149" s="43">
        <f t="shared" si="43"/>
        <v>5000</v>
      </c>
    </row>
    <row r="150" spans="1:8" ht="18" x14ac:dyDescent="0.3">
      <c r="A150" s="9" t="s">
        <v>44</v>
      </c>
      <c r="B150" s="10" t="s">
        <v>7</v>
      </c>
      <c r="C150" s="10" t="s">
        <v>83</v>
      </c>
      <c r="D150" s="6" t="s">
        <v>43</v>
      </c>
      <c r="E150" s="6" t="s">
        <v>45</v>
      </c>
      <c r="F150" s="42">
        <f>F151</f>
        <v>90000</v>
      </c>
      <c r="G150" s="42">
        <f t="shared" si="43"/>
        <v>106288.8</v>
      </c>
      <c r="H150" s="43">
        <f t="shared" si="43"/>
        <v>5000</v>
      </c>
    </row>
    <row r="151" spans="1:8" ht="18" x14ac:dyDescent="0.3">
      <c r="A151" s="9" t="s">
        <v>114</v>
      </c>
      <c r="B151" s="10" t="s">
        <v>7</v>
      </c>
      <c r="C151" s="10" t="s">
        <v>83</v>
      </c>
      <c r="D151" s="6" t="s">
        <v>43</v>
      </c>
      <c r="E151" s="6" t="s">
        <v>115</v>
      </c>
      <c r="F151" s="42">
        <v>90000</v>
      </c>
      <c r="G151" s="44">
        <v>106288.8</v>
      </c>
      <c r="H151" s="43">
        <v>5000</v>
      </c>
    </row>
    <row r="152" spans="1:8" ht="72" x14ac:dyDescent="0.3">
      <c r="A152" s="9" t="s">
        <v>116</v>
      </c>
      <c r="B152" s="10" t="s">
        <v>7</v>
      </c>
      <c r="C152" s="10" t="s">
        <v>83</v>
      </c>
      <c r="D152" s="6" t="s">
        <v>117</v>
      </c>
      <c r="E152" s="7"/>
      <c r="F152" s="42">
        <f>F153+F155+F157</f>
        <v>14493.9</v>
      </c>
      <c r="G152" s="42">
        <f t="shared" ref="G152:H152" si="44">G153+G155+G157</f>
        <v>12493.9</v>
      </c>
      <c r="H152" s="43">
        <f t="shared" si="44"/>
        <v>12493.9</v>
      </c>
    </row>
    <row r="153" spans="1:8" ht="90" x14ac:dyDescent="0.3">
      <c r="A153" s="9" t="s">
        <v>18</v>
      </c>
      <c r="B153" s="10" t="s">
        <v>7</v>
      </c>
      <c r="C153" s="10" t="s">
        <v>83</v>
      </c>
      <c r="D153" s="6" t="s">
        <v>117</v>
      </c>
      <c r="E153" s="6" t="s">
        <v>19</v>
      </c>
      <c r="F153" s="42">
        <f>F154</f>
        <v>12709.9</v>
      </c>
      <c r="G153" s="42">
        <f t="shared" ref="G153:H153" si="45">G154</f>
        <v>10709.9</v>
      </c>
      <c r="H153" s="43">
        <f t="shared" si="45"/>
        <v>10709.9</v>
      </c>
    </row>
    <row r="154" spans="1:8" ht="36" x14ac:dyDescent="0.3">
      <c r="A154" s="9" t="s">
        <v>118</v>
      </c>
      <c r="B154" s="10" t="s">
        <v>7</v>
      </c>
      <c r="C154" s="10" t="s">
        <v>83</v>
      </c>
      <c r="D154" s="6" t="s">
        <v>117</v>
      </c>
      <c r="E154" s="6" t="s">
        <v>119</v>
      </c>
      <c r="F154" s="42">
        <f>10709.9+2000</f>
        <v>12709.9</v>
      </c>
      <c r="G154" s="42">
        <v>10709.9</v>
      </c>
      <c r="H154" s="43">
        <v>10709.9</v>
      </c>
    </row>
    <row r="155" spans="1:8" ht="36" x14ac:dyDescent="0.3">
      <c r="A155" s="9" t="s">
        <v>30</v>
      </c>
      <c r="B155" s="10" t="s">
        <v>7</v>
      </c>
      <c r="C155" s="10" t="s">
        <v>83</v>
      </c>
      <c r="D155" s="6" t="s">
        <v>117</v>
      </c>
      <c r="E155" s="6" t="s">
        <v>31</v>
      </c>
      <c r="F155" s="42">
        <f>F156</f>
        <v>1783</v>
      </c>
      <c r="G155" s="42">
        <f t="shared" ref="G155:H155" si="46">G156</f>
        <v>1783</v>
      </c>
      <c r="H155" s="43">
        <f t="shared" si="46"/>
        <v>1783</v>
      </c>
    </row>
    <row r="156" spans="1:8" ht="54" x14ac:dyDescent="0.3">
      <c r="A156" s="9" t="s">
        <v>32</v>
      </c>
      <c r="B156" s="10" t="s">
        <v>7</v>
      </c>
      <c r="C156" s="10" t="s">
        <v>83</v>
      </c>
      <c r="D156" s="6" t="s">
        <v>117</v>
      </c>
      <c r="E156" s="6" t="s">
        <v>33</v>
      </c>
      <c r="F156" s="42">
        <v>1783</v>
      </c>
      <c r="G156" s="42">
        <v>1783</v>
      </c>
      <c r="H156" s="43">
        <v>1783</v>
      </c>
    </row>
    <row r="157" spans="1:8" ht="18" x14ac:dyDescent="0.3">
      <c r="A157" s="9" t="s">
        <v>44</v>
      </c>
      <c r="B157" s="10" t="s">
        <v>7</v>
      </c>
      <c r="C157" s="10" t="s">
        <v>83</v>
      </c>
      <c r="D157" s="6" t="s">
        <v>117</v>
      </c>
      <c r="E157" s="6" t="s">
        <v>45</v>
      </c>
      <c r="F157" s="42">
        <f>F158</f>
        <v>1</v>
      </c>
      <c r="G157" s="42">
        <f t="shared" ref="G157:H157" si="47">G158</f>
        <v>1</v>
      </c>
      <c r="H157" s="43">
        <f t="shared" si="47"/>
        <v>1</v>
      </c>
    </row>
    <row r="158" spans="1:8" ht="18" x14ac:dyDescent="0.3">
      <c r="A158" s="9" t="s">
        <v>46</v>
      </c>
      <c r="B158" s="10" t="s">
        <v>7</v>
      </c>
      <c r="C158" s="10" t="s">
        <v>83</v>
      </c>
      <c r="D158" s="6" t="s">
        <v>117</v>
      </c>
      <c r="E158" s="6" t="s">
        <v>47</v>
      </c>
      <c r="F158" s="42">
        <v>1</v>
      </c>
      <c r="G158" s="42">
        <v>1</v>
      </c>
      <c r="H158" s="43">
        <v>1</v>
      </c>
    </row>
    <row r="159" spans="1:8" ht="72" x14ac:dyDescent="0.3">
      <c r="A159" s="9" t="s">
        <v>116</v>
      </c>
      <c r="B159" s="10" t="s">
        <v>7</v>
      </c>
      <c r="C159" s="10" t="s">
        <v>83</v>
      </c>
      <c r="D159" s="6" t="s">
        <v>120</v>
      </c>
      <c r="E159" s="7"/>
      <c r="F159" s="42">
        <f>F160+F162+F164</f>
        <v>54000</v>
      </c>
      <c r="G159" s="42">
        <f t="shared" ref="G159:H159" si="48">G160+G162+G164</f>
        <v>69000</v>
      </c>
      <c r="H159" s="43">
        <f t="shared" si="48"/>
        <v>70000</v>
      </c>
    </row>
    <row r="160" spans="1:8" ht="90" x14ac:dyDescent="0.3">
      <c r="A160" s="9" t="s">
        <v>18</v>
      </c>
      <c r="B160" s="10" t="s">
        <v>7</v>
      </c>
      <c r="C160" s="10" t="s">
        <v>83</v>
      </c>
      <c r="D160" s="6" t="s">
        <v>120</v>
      </c>
      <c r="E160" s="6" t="s">
        <v>19</v>
      </c>
      <c r="F160" s="42">
        <f>F161</f>
        <v>35952.699999999997</v>
      </c>
      <c r="G160" s="42">
        <f t="shared" ref="G160:H160" si="49">G161</f>
        <v>45952.7</v>
      </c>
      <c r="H160" s="43">
        <f t="shared" si="49"/>
        <v>46952.7</v>
      </c>
    </row>
    <row r="161" spans="1:8" ht="36" x14ac:dyDescent="0.3">
      <c r="A161" s="9" t="s">
        <v>118</v>
      </c>
      <c r="B161" s="10" t="s">
        <v>7</v>
      </c>
      <c r="C161" s="10" t="s">
        <v>83</v>
      </c>
      <c r="D161" s="6" t="s">
        <v>120</v>
      </c>
      <c r="E161" s="6" t="s">
        <v>119</v>
      </c>
      <c r="F161" s="42">
        <v>35952.699999999997</v>
      </c>
      <c r="G161" s="44">
        <v>45952.7</v>
      </c>
      <c r="H161" s="43">
        <v>46952.7</v>
      </c>
    </row>
    <row r="162" spans="1:8" ht="36" x14ac:dyDescent="0.3">
      <c r="A162" s="9" t="s">
        <v>30</v>
      </c>
      <c r="B162" s="10" t="s">
        <v>7</v>
      </c>
      <c r="C162" s="10" t="s">
        <v>83</v>
      </c>
      <c r="D162" s="6" t="s">
        <v>120</v>
      </c>
      <c r="E162" s="6" t="s">
        <v>31</v>
      </c>
      <c r="F162" s="42">
        <f>F163</f>
        <v>17597.3</v>
      </c>
      <c r="G162" s="42">
        <f t="shared" ref="G162:H162" si="50">G163</f>
        <v>22597.3</v>
      </c>
      <c r="H162" s="43">
        <f t="shared" si="50"/>
        <v>22597.3</v>
      </c>
    </row>
    <row r="163" spans="1:8" ht="54" x14ac:dyDescent="0.3">
      <c r="A163" s="9" t="s">
        <v>32</v>
      </c>
      <c r="B163" s="10" t="s">
        <v>7</v>
      </c>
      <c r="C163" s="10" t="s">
        <v>83</v>
      </c>
      <c r="D163" s="6" t="s">
        <v>120</v>
      </c>
      <c r="E163" s="6" t="s">
        <v>33</v>
      </c>
      <c r="F163" s="42">
        <v>17597.3</v>
      </c>
      <c r="G163" s="44">
        <v>22597.3</v>
      </c>
      <c r="H163" s="43">
        <v>22597.3</v>
      </c>
    </row>
    <row r="164" spans="1:8" ht="18" x14ac:dyDescent="0.3">
      <c r="A164" s="9" t="s">
        <v>44</v>
      </c>
      <c r="B164" s="10" t="s">
        <v>7</v>
      </c>
      <c r="C164" s="10" t="s">
        <v>83</v>
      </c>
      <c r="D164" s="6" t="s">
        <v>120</v>
      </c>
      <c r="E164" s="6" t="s">
        <v>45</v>
      </c>
      <c r="F164" s="42">
        <f>F165</f>
        <v>450</v>
      </c>
      <c r="G164" s="42">
        <f t="shared" ref="G164:H164" si="51">G165</f>
        <v>450</v>
      </c>
      <c r="H164" s="43">
        <f t="shared" si="51"/>
        <v>450</v>
      </c>
    </row>
    <row r="165" spans="1:8" ht="18" x14ac:dyDescent="0.3">
      <c r="A165" s="9" t="s">
        <v>46</v>
      </c>
      <c r="B165" s="10" t="s">
        <v>7</v>
      </c>
      <c r="C165" s="10" t="s">
        <v>83</v>
      </c>
      <c r="D165" s="6" t="s">
        <v>120</v>
      </c>
      <c r="E165" s="6" t="s">
        <v>47</v>
      </c>
      <c r="F165" s="42">
        <v>450</v>
      </c>
      <c r="G165" s="44">
        <v>450</v>
      </c>
      <c r="H165" s="43">
        <v>450</v>
      </c>
    </row>
    <row r="166" spans="1:8" ht="72" x14ac:dyDescent="0.3">
      <c r="A166" s="9" t="s">
        <v>121</v>
      </c>
      <c r="B166" s="10" t="s">
        <v>7</v>
      </c>
      <c r="C166" s="10" t="s">
        <v>83</v>
      </c>
      <c r="D166" s="10" t="s">
        <v>122</v>
      </c>
      <c r="E166" s="10"/>
      <c r="F166" s="42">
        <f>F167</f>
        <v>1723</v>
      </c>
      <c r="G166" s="44">
        <f>G167</f>
        <v>4</v>
      </c>
      <c r="H166" s="43">
        <f>H167</f>
        <v>1739</v>
      </c>
    </row>
    <row r="167" spans="1:8" ht="18" x14ac:dyDescent="0.3">
      <c r="A167" s="9" t="s">
        <v>12</v>
      </c>
      <c r="B167" s="10" t="s">
        <v>7</v>
      </c>
      <c r="C167" s="10" t="s">
        <v>83</v>
      </c>
      <c r="D167" s="6" t="s">
        <v>123</v>
      </c>
      <c r="E167" s="6"/>
      <c r="F167" s="42">
        <f>F168+F172</f>
        <v>1723</v>
      </c>
      <c r="G167" s="42">
        <f t="shared" ref="G167:H167" si="52">G168+G172</f>
        <v>4</v>
      </c>
      <c r="H167" s="43">
        <f t="shared" si="52"/>
        <v>1739</v>
      </c>
    </row>
    <row r="168" spans="1:8" ht="72" x14ac:dyDescent="0.3">
      <c r="A168" s="9" t="s">
        <v>124</v>
      </c>
      <c r="B168" s="10" t="s">
        <v>7</v>
      </c>
      <c r="C168" s="10" t="s">
        <v>83</v>
      </c>
      <c r="D168" s="6" t="s">
        <v>125</v>
      </c>
      <c r="E168" s="7"/>
      <c r="F168" s="42">
        <f t="shared" ref="F168:H170" si="53">F169</f>
        <v>3</v>
      </c>
      <c r="G168" s="42">
        <f t="shared" si="53"/>
        <v>4</v>
      </c>
      <c r="H168" s="43">
        <f t="shared" si="53"/>
        <v>1739</v>
      </c>
    </row>
    <row r="169" spans="1:8" ht="54" x14ac:dyDescent="0.3">
      <c r="A169" s="9" t="s">
        <v>126</v>
      </c>
      <c r="B169" s="10" t="s">
        <v>7</v>
      </c>
      <c r="C169" s="10" t="s">
        <v>83</v>
      </c>
      <c r="D169" s="6" t="s">
        <v>127</v>
      </c>
      <c r="E169" s="7"/>
      <c r="F169" s="42">
        <f t="shared" si="53"/>
        <v>3</v>
      </c>
      <c r="G169" s="42">
        <f t="shared" si="53"/>
        <v>4</v>
      </c>
      <c r="H169" s="43">
        <f t="shared" si="53"/>
        <v>1739</v>
      </c>
    </row>
    <row r="170" spans="1:8" ht="36" x14ac:dyDescent="0.3">
      <c r="A170" s="9" t="s">
        <v>30</v>
      </c>
      <c r="B170" s="10" t="s">
        <v>7</v>
      </c>
      <c r="C170" s="10" t="s">
        <v>83</v>
      </c>
      <c r="D170" s="6" t="s">
        <v>127</v>
      </c>
      <c r="E170" s="6" t="s">
        <v>31</v>
      </c>
      <c r="F170" s="42">
        <f t="shared" si="53"/>
        <v>3</v>
      </c>
      <c r="G170" s="42">
        <f t="shared" si="53"/>
        <v>4</v>
      </c>
      <c r="H170" s="43">
        <f t="shared" si="53"/>
        <v>1739</v>
      </c>
    </row>
    <row r="171" spans="1:8" ht="54" x14ac:dyDescent="0.3">
      <c r="A171" s="9" t="s">
        <v>32</v>
      </c>
      <c r="B171" s="10" t="s">
        <v>7</v>
      </c>
      <c r="C171" s="10" t="s">
        <v>83</v>
      </c>
      <c r="D171" s="6" t="s">
        <v>127</v>
      </c>
      <c r="E171" s="6" t="s">
        <v>33</v>
      </c>
      <c r="F171" s="42">
        <v>3</v>
      </c>
      <c r="G171" s="44">
        <v>4</v>
      </c>
      <c r="H171" s="43">
        <v>1739</v>
      </c>
    </row>
    <row r="172" spans="1:8" ht="36" x14ac:dyDescent="0.3">
      <c r="A172" s="9" t="s">
        <v>128</v>
      </c>
      <c r="B172" s="10" t="s">
        <v>7</v>
      </c>
      <c r="C172" s="10" t="s">
        <v>83</v>
      </c>
      <c r="D172" s="6" t="s">
        <v>129</v>
      </c>
      <c r="E172" s="7"/>
      <c r="F172" s="42">
        <f>F173</f>
        <v>1720</v>
      </c>
      <c r="G172" s="42">
        <f t="shared" ref="G172:H174" si="54">G173</f>
        <v>0</v>
      </c>
      <c r="H172" s="43">
        <f t="shared" si="54"/>
        <v>0</v>
      </c>
    </row>
    <row r="173" spans="1:8" ht="36" x14ac:dyDescent="0.3">
      <c r="A173" s="9" t="s">
        <v>130</v>
      </c>
      <c r="B173" s="10" t="s">
        <v>7</v>
      </c>
      <c r="C173" s="10" t="s">
        <v>83</v>
      </c>
      <c r="D173" s="6" t="s">
        <v>131</v>
      </c>
      <c r="E173" s="7"/>
      <c r="F173" s="42">
        <f>F174</f>
        <v>1720</v>
      </c>
      <c r="G173" s="42">
        <f t="shared" si="54"/>
        <v>0</v>
      </c>
      <c r="H173" s="43">
        <f t="shared" si="54"/>
        <v>0</v>
      </c>
    </row>
    <row r="174" spans="1:8" ht="36" x14ac:dyDescent="0.3">
      <c r="A174" s="9" t="s">
        <v>30</v>
      </c>
      <c r="B174" s="10" t="s">
        <v>7</v>
      </c>
      <c r="C174" s="10" t="s">
        <v>83</v>
      </c>
      <c r="D174" s="6" t="s">
        <v>131</v>
      </c>
      <c r="E174" s="6" t="s">
        <v>31</v>
      </c>
      <c r="F174" s="42">
        <f>F175</f>
        <v>1720</v>
      </c>
      <c r="G174" s="42">
        <f t="shared" si="54"/>
        <v>0</v>
      </c>
      <c r="H174" s="43">
        <f t="shared" si="54"/>
        <v>0</v>
      </c>
    </row>
    <row r="175" spans="1:8" ht="54" x14ac:dyDescent="0.3">
      <c r="A175" s="9" t="s">
        <v>32</v>
      </c>
      <c r="B175" s="10" t="s">
        <v>7</v>
      </c>
      <c r="C175" s="10" t="s">
        <v>83</v>
      </c>
      <c r="D175" s="6" t="s">
        <v>131</v>
      </c>
      <c r="E175" s="6" t="s">
        <v>33</v>
      </c>
      <c r="F175" s="42">
        <v>1720</v>
      </c>
      <c r="G175" s="44">
        <v>0</v>
      </c>
      <c r="H175" s="43">
        <v>0</v>
      </c>
    </row>
    <row r="176" spans="1:8" ht="36" x14ac:dyDescent="0.3">
      <c r="A176" s="9" t="s">
        <v>50</v>
      </c>
      <c r="B176" s="10" t="s">
        <v>7</v>
      </c>
      <c r="C176" s="10" t="s">
        <v>83</v>
      </c>
      <c r="D176" s="10" t="s">
        <v>51</v>
      </c>
      <c r="E176" s="10"/>
      <c r="F176" s="42">
        <f>F177</f>
        <v>131604</v>
      </c>
      <c r="G176" s="42">
        <f t="shared" ref="G176:H176" si="55">G177</f>
        <v>128000</v>
      </c>
      <c r="H176" s="43">
        <f t="shared" si="55"/>
        <v>128000</v>
      </c>
    </row>
    <row r="177" spans="1:8" ht="108" x14ac:dyDescent="0.3">
      <c r="A177" s="9" t="s">
        <v>132</v>
      </c>
      <c r="B177" s="10" t="s">
        <v>7</v>
      </c>
      <c r="C177" s="10" t="s">
        <v>83</v>
      </c>
      <c r="D177" s="6" t="s">
        <v>133</v>
      </c>
      <c r="E177" s="6"/>
      <c r="F177" s="42">
        <f t="shared" ref="F177:H177" si="56">F178+F185</f>
        <v>131604</v>
      </c>
      <c r="G177" s="42">
        <f t="shared" si="56"/>
        <v>128000</v>
      </c>
      <c r="H177" s="43">
        <f t="shared" si="56"/>
        <v>128000</v>
      </c>
    </row>
    <row r="178" spans="1:8" ht="72" x14ac:dyDescent="0.3">
      <c r="A178" s="9" t="s">
        <v>134</v>
      </c>
      <c r="B178" s="10" t="s">
        <v>7</v>
      </c>
      <c r="C178" s="10" t="s">
        <v>83</v>
      </c>
      <c r="D178" s="6" t="s">
        <v>135</v>
      </c>
      <c r="E178" s="7"/>
      <c r="F178" s="42">
        <f>F179+F182</f>
        <v>129678</v>
      </c>
      <c r="G178" s="42">
        <f t="shared" ref="G178:H178" si="57">G179+G182</f>
        <v>128000</v>
      </c>
      <c r="H178" s="43">
        <f t="shared" si="57"/>
        <v>128000</v>
      </c>
    </row>
    <row r="179" spans="1:8" ht="72" x14ac:dyDescent="0.3">
      <c r="A179" s="9" t="s">
        <v>136</v>
      </c>
      <c r="B179" s="10" t="s">
        <v>7</v>
      </c>
      <c r="C179" s="10" t="s">
        <v>83</v>
      </c>
      <c r="D179" s="6" t="s">
        <v>137</v>
      </c>
      <c r="E179" s="7"/>
      <c r="F179" s="42">
        <f>F180</f>
        <v>127539</v>
      </c>
      <c r="G179" s="42">
        <f t="shared" ref="G179:H179" si="58">G180</f>
        <v>128000</v>
      </c>
      <c r="H179" s="43">
        <f t="shared" si="58"/>
        <v>128000</v>
      </c>
    </row>
    <row r="180" spans="1:8" ht="54" x14ac:dyDescent="0.3">
      <c r="A180" s="9" t="s">
        <v>138</v>
      </c>
      <c r="B180" s="10" t="s">
        <v>7</v>
      </c>
      <c r="C180" s="10" t="s">
        <v>83</v>
      </c>
      <c r="D180" s="6" t="s">
        <v>137</v>
      </c>
      <c r="E180" s="6" t="s">
        <v>139</v>
      </c>
      <c r="F180" s="42">
        <f>F181</f>
        <v>127539</v>
      </c>
      <c r="G180" s="42">
        <f t="shared" ref="G180:H180" si="59">G181</f>
        <v>128000</v>
      </c>
      <c r="H180" s="43">
        <f t="shared" si="59"/>
        <v>128000</v>
      </c>
    </row>
    <row r="181" spans="1:8" ht="18" x14ac:dyDescent="0.3">
      <c r="A181" s="9" t="s">
        <v>140</v>
      </c>
      <c r="B181" s="10" t="s">
        <v>7</v>
      </c>
      <c r="C181" s="10" t="s">
        <v>83</v>
      </c>
      <c r="D181" s="6" t="s">
        <v>137</v>
      </c>
      <c r="E181" s="6" t="s">
        <v>141</v>
      </c>
      <c r="F181" s="42">
        <v>127539</v>
      </c>
      <c r="G181" s="44">
        <v>128000</v>
      </c>
      <c r="H181" s="43">
        <v>128000</v>
      </c>
    </row>
    <row r="182" spans="1:8" ht="162" x14ac:dyDescent="0.3">
      <c r="A182" s="9" t="s">
        <v>142</v>
      </c>
      <c r="B182" s="10" t="s">
        <v>7</v>
      </c>
      <c r="C182" s="10" t="s">
        <v>83</v>
      </c>
      <c r="D182" s="6" t="s">
        <v>143</v>
      </c>
      <c r="E182" s="7"/>
      <c r="F182" s="42">
        <f>F183</f>
        <v>2139</v>
      </c>
      <c r="G182" s="42">
        <f t="shared" ref="G182:H183" si="60">G183</f>
        <v>0</v>
      </c>
      <c r="H182" s="43">
        <f t="shared" si="60"/>
        <v>0</v>
      </c>
    </row>
    <row r="183" spans="1:8" ht="54" x14ac:dyDescent="0.3">
      <c r="A183" s="9" t="s">
        <v>138</v>
      </c>
      <c r="B183" s="10" t="s">
        <v>7</v>
      </c>
      <c r="C183" s="10" t="s">
        <v>83</v>
      </c>
      <c r="D183" s="6" t="s">
        <v>143</v>
      </c>
      <c r="E183" s="6" t="s">
        <v>139</v>
      </c>
      <c r="F183" s="42">
        <f>F184</f>
        <v>2139</v>
      </c>
      <c r="G183" s="42">
        <f t="shared" si="60"/>
        <v>0</v>
      </c>
      <c r="H183" s="43">
        <f t="shared" si="60"/>
        <v>0</v>
      </c>
    </row>
    <row r="184" spans="1:8" ht="18" x14ac:dyDescent="0.3">
      <c r="A184" s="9" t="s">
        <v>140</v>
      </c>
      <c r="B184" s="10" t="s">
        <v>7</v>
      </c>
      <c r="C184" s="10" t="s">
        <v>83</v>
      </c>
      <c r="D184" s="6" t="s">
        <v>143</v>
      </c>
      <c r="E184" s="6" t="s">
        <v>141</v>
      </c>
      <c r="F184" s="42">
        <v>2139</v>
      </c>
      <c r="G184" s="44">
        <v>0</v>
      </c>
      <c r="H184" s="43">
        <v>0</v>
      </c>
    </row>
    <row r="185" spans="1:8" ht="108" x14ac:dyDescent="0.3">
      <c r="A185" s="9" t="s">
        <v>144</v>
      </c>
      <c r="B185" s="10" t="s">
        <v>7</v>
      </c>
      <c r="C185" s="10" t="s">
        <v>83</v>
      </c>
      <c r="D185" s="6" t="s">
        <v>145</v>
      </c>
      <c r="E185" s="7"/>
      <c r="F185" s="42">
        <f>F186</f>
        <v>1926</v>
      </c>
      <c r="G185" s="42">
        <f t="shared" ref="G185:H187" si="61">G186</f>
        <v>0</v>
      </c>
      <c r="H185" s="43">
        <f t="shared" si="61"/>
        <v>0</v>
      </c>
    </row>
    <row r="186" spans="1:8" ht="162" x14ac:dyDescent="0.3">
      <c r="A186" s="9" t="s">
        <v>146</v>
      </c>
      <c r="B186" s="10" t="s">
        <v>7</v>
      </c>
      <c r="C186" s="10" t="s">
        <v>83</v>
      </c>
      <c r="D186" s="6" t="s">
        <v>147</v>
      </c>
      <c r="E186" s="7"/>
      <c r="F186" s="42">
        <f>F187</f>
        <v>1926</v>
      </c>
      <c r="G186" s="42">
        <f t="shared" si="61"/>
        <v>0</v>
      </c>
      <c r="H186" s="43">
        <f t="shared" si="61"/>
        <v>0</v>
      </c>
    </row>
    <row r="187" spans="1:8" ht="54" x14ac:dyDescent="0.3">
      <c r="A187" s="9" t="s">
        <v>138</v>
      </c>
      <c r="B187" s="10" t="s">
        <v>7</v>
      </c>
      <c r="C187" s="10" t="s">
        <v>83</v>
      </c>
      <c r="D187" s="6" t="s">
        <v>147</v>
      </c>
      <c r="E187" s="6" t="s">
        <v>139</v>
      </c>
      <c r="F187" s="42">
        <f>F188</f>
        <v>1926</v>
      </c>
      <c r="G187" s="42">
        <f t="shared" si="61"/>
        <v>0</v>
      </c>
      <c r="H187" s="43">
        <f t="shared" si="61"/>
        <v>0</v>
      </c>
    </row>
    <row r="188" spans="1:8" ht="18.600000000000001" thickBot="1" x14ac:dyDescent="0.35">
      <c r="A188" s="12" t="s">
        <v>140</v>
      </c>
      <c r="B188" s="13" t="s">
        <v>7</v>
      </c>
      <c r="C188" s="13" t="s">
        <v>83</v>
      </c>
      <c r="D188" s="14" t="s">
        <v>147</v>
      </c>
      <c r="E188" s="14" t="s">
        <v>141</v>
      </c>
      <c r="F188" s="45">
        <v>1926</v>
      </c>
      <c r="G188" s="46">
        <v>0</v>
      </c>
      <c r="H188" s="47">
        <v>0</v>
      </c>
    </row>
    <row r="189" spans="1:8" ht="18" thickBot="1" x14ac:dyDescent="0.35">
      <c r="A189" s="24" t="s">
        <v>148</v>
      </c>
      <c r="B189" s="25" t="s">
        <v>9</v>
      </c>
      <c r="C189" s="25"/>
      <c r="D189" s="25"/>
      <c r="E189" s="25"/>
      <c r="F189" s="48">
        <f>F190</f>
        <v>900</v>
      </c>
      <c r="G189" s="49">
        <f>G190</f>
        <v>900</v>
      </c>
      <c r="H189" s="50">
        <f>H190</f>
        <v>900</v>
      </c>
    </row>
    <row r="190" spans="1:8" ht="18" x14ac:dyDescent="0.3">
      <c r="A190" s="26" t="s">
        <v>149</v>
      </c>
      <c r="B190" s="27" t="s">
        <v>9</v>
      </c>
      <c r="C190" s="27" t="s">
        <v>35</v>
      </c>
      <c r="D190" s="28"/>
      <c r="E190" s="28"/>
      <c r="F190" s="51">
        <f t="shared" ref="F190:F195" si="62">F191</f>
        <v>900</v>
      </c>
      <c r="G190" s="51">
        <f t="shared" ref="G190:H195" si="63">G191</f>
        <v>900</v>
      </c>
      <c r="H190" s="52">
        <f t="shared" si="63"/>
        <v>900</v>
      </c>
    </row>
    <row r="191" spans="1:8" ht="36" x14ac:dyDescent="0.3">
      <c r="A191" s="29" t="s">
        <v>10</v>
      </c>
      <c r="B191" s="10" t="s">
        <v>9</v>
      </c>
      <c r="C191" s="10" t="s">
        <v>35</v>
      </c>
      <c r="D191" s="10" t="s">
        <v>11</v>
      </c>
      <c r="E191" s="10"/>
      <c r="F191" s="42">
        <f t="shared" si="62"/>
        <v>900</v>
      </c>
      <c r="G191" s="42">
        <f t="shared" si="63"/>
        <v>900</v>
      </c>
      <c r="H191" s="53">
        <f t="shared" si="63"/>
        <v>900</v>
      </c>
    </row>
    <row r="192" spans="1:8" ht="18" x14ac:dyDescent="0.3">
      <c r="A192" s="29" t="s">
        <v>12</v>
      </c>
      <c r="B192" s="10" t="s">
        <v>9</v>
      </c>
      <c r="C192" s="10" t="s">
        <v>35</v>
      </c>
      <c r="D192" s="6" t="s">
        <v>13</v>
      </c>
      <c r="E192" s="6"/>
      <c r="F192" s="42">
        <f t="shared" si="62"/>
        <v>900</v>
      </c>
      <c r="G192" s="42">
        <f t="shared" si="63"/>
        <v>900</v>
      </c>
      <c r="H192" s="53">
        <f t="shared" si="63"/>
        <v>900</v>
      </c>
    </row>
    <row r="193" spans="1:8" ht="54" x14ac:dyDescent="0.3">
      <c r="A193" s="29" t="s">
        <v>14</v>
      </c>
      <c r="B193" s="10" t="s">
        <v>9</v>
      </c>
      <c r="C193" s="10" t="s">
        <v>35</v>
      </c>
      <c r="D193" s="6" t="s">
        <v>15</v>
      </c>
      <c r="E193" s="7"/>
      <c r="F193" s="42">
        <f t="shared" si="62"/>
        <v>900</v>
      </c>
      <c r="G193" s="42">
        <f t="shared" si="63"/>
        <v>900</v>
      </c>
      <c r="H193" s="53">
        <f t="shared" si="63"/>
        <v>900</v>
      </c>
    </row>
    <row r="194" spans="1:8" ht="36" x14ac:dyDescent="0.3">
      <c r="A194" s="29" t="s">
        <v>150</v>
      </c>
      <c r="B194" s="10" t="s">
        <v>9</v>
      </c>
      <c r="C194" s="10" t="s">
        <v>35</v>
      </c>
      <c r="D194" s="6" t="s">
        <v>151</v>
      </c>
      <c r="E194" s="7"/>
      <c r="F194" s="42">
        <f t="shared" si="62"/>
        <v>900</v>
      </c>
      <c r="G194" s="42">
        <f t="shared" si="63"/>
        <v>900</v>
      </c>
      <c r="H194" s="53">
        <f t="shared" si="63"/>
        <v>900</v>
      </c>
    </row>
    <row r="195" spans="1:8" ht="36" x14ac:dyDescent="0.3">
      <c r="A195" s="29" t="s">
        <v>30</v>
      </c>
      <c r="B195" s="10" t="s">
        <v>9</v>
      </c>
      <c r="C195" s="10" t="s">
        <v>35</v>
      </c>
      <c r="D195" s="6" t="s">
        <v>151</v>
      </c>
      <c r="E195" s="6" t="s">
        <v>31</v>
      </c>
      <c r="F195" s="42">
        <f t="shared" si="62"/>
        <v>900</v>
      </c>
      <c r="G195" s="42">
        <f t="shared" si="63"/>
        <v>900</v>
      </c>
      <c r="H195" s="53">
        <f t="shared" si="63"/>
        <v>900</v>
      </c>
    </row>
    <row r="196" spans="1:8" ht="54.6" thickBot="1" x14ac:dyDescent="0.35">
      <c r="A196" s="30" t="s">
        <v>32</v>
      </c>
      <c r="B196" s="31" t="s">
        <v>9</v>
      </c>
      <c r="C196" s="31" t="s">
        <v>35</v>
      </c>
      <c r="D196" s="32" t="s">
        <v>151</v>
      </c>
      <c r="E196" s="32" t="s">
        <v>33</v>
      </c>
      <c r="F196" s="54">
        <v>900</v>
      </c>
      <c r="G196" s="55">
        <v>900</v>
      </c>
      <c r="H196" s="56">
        <v>900</v>
      </c>
    </row>
    <row r="197" spans="1:8" ht="35.4" thickBot="1" x14ac:dyDescent="0.35">
      <c r="A197" s="33" t="s">
        <v>152</v>
      </c>
      <c r="B197" s="34" t="s">
        <v>23</v>
      </c>
      <c r="C197" s="34"/>
      <c r="D197" s="34"/>
      <c r="E197" s="34"/>
      <c r="F197" s="57">
        <f>F198+F222</f>
        <v>74244.899999999994</v>
      </c>
      <c r="G197" s="57">
        <f t="shared" ref="G197:H197" si="64">G198+G222</f>
        <v>70894.899999999994</v>
      </c>
      <c r="H197" s="58">
        <f t="shared" si="64"/>
        <v>70894.899999999994</v>
      </c>
    </row>
    <row r="198" spans="1:8" ht="54" x14ac:dyDescent="0.3">
      <c r="A198" s="8" t="s">
        <v>153</v>
      </c>
      <c r="B198" s="5" t="s">
        <v>23</v>
      </c>
      <c r="C198" s="5" t="s">
        <v>154</v>
      </c>
      <c r="D198" s="16"/>
      <c r="E198" s="16"/>
      <c r="F198" s="40">
        <f>F199</f>
        <v>40895.899999999994</v>
      </c>
      <c r="G198" s="59">
        <f>G199</f>
        <v>37545.899999999994</v>
      </c>
      <c r="H198" s="41">
        <f>H199</f>
        <v>37545.899999999994</v>
      </c>
    </row>
    <row r="199" spans="1:8" ht="54" x14ac:dyDescent="0.3">
      <c r="A199" s="9" t="s">
        <v>155</v>
      </c>
      <c r="B199" s="10" t="s">
        <v>23</v>
      </c>
      <c r="C199" s="10" t="s">
        <v>154</v>
      </c>
      <c r="D199" s="10" t="s">
        <v>156</v>
      </c>
      <c r="E199" s="10"/>
      <c r="F199" s="42">
        <f>F200+F212+F217</f>
        <v>40895.899999999994</v>
      </c>
      <c r="G199" s="42">
        <f t="shared" ref="G199:H199" si="65">G200+G212+G217</f>
        <v>37545.899999999994</v>
      </c>
      <c r="H199" s="43">
        <f t="shared" si="65"/>
        <v>37545.899999999994</v>
      </c>
    </row>
    <row r="200" spans="1:8" ht="72" x14ac:dyDescent="0.3">
      <c r="A200" s="9" t="s">
        <v>157</v>
      </c>
      <c r="B200" s="10" t="s">
        <v>23</v>
      </c>
      <c r="C200" s="10" t="s">
        <v>154</v>
      </c>
      <c r="D200" s="6" t="s">
        <v>158</v>
      </c>
      <c r="E200" s="6"/>
      <c r="F200" s="42">
        <f>F201</f>
        <v>35475.899999999994</v>
      </c>
      <c r="G200" s="42">
        <f t="shared" ref="G200:H200" si="66">G201</f>
        <v>35475.899999999994</v>
      </c>
      <c r="H200" s="43">
        <f t="shared" si="66"/>
        <v>35475.899999999994</v>
      </c>
    </row>
    <row r="201" spans="1:8" ht="90" x14ac:dyDescent="0.3">
      <c r="A201" s="9" t="s">
        <v>159</v>
      </c>
      <c r="B201" s="10" t="s">
        <v>23</v>
      </c>
      <c r="C201" s="10" t="s">
        <v>154</v>
      </c>
      <c r="D201" s="6" t="s">
        <v>160</v>
      </c>
      <c r="E201" s="7"/>
      <c r="F201" s="42">
        <f>F202+F205</f>
        <v>35475.899999999994</v>
      </c>
      <c r="G201" s="42">
        <f t="shared" ref="G201:H201" si="67">G202+G205</f>
        <v>35475.899999999994</v>
      </c>
      <c r="H201" s="43">
        <f t="shared" si="67"/>
        <v>35475.899999999994</v>
      </c>
    </row>
    <row r="202" spans="1:8" ht="54" x14ac:dyDescent="0.3">
      <c r="A202" s="9" t="s">
        <v>161</v>
      </c>
      <c r="B202" s="10" t="s">
        <v>23</v>
      </c>
      <c r="C202" s="10" t="s">
        <v>154</v>
      </c>
      <c r="D202" s="6" t="s">
        <v>162</v>
      </c>
      <c r="E202" s="7"/>
      <c r="F202" s="42">
        <f>F203</f>
        <v>5003</v>
      </c>
      <c r="G202" s="42">
        <f t="shared" ref="G202:H203" si="68">G203</f>
        <v>5003</v>
      </c>
      <c r="H202" s="43">
        <f t="shared" si="68"/>
        <v>5003</v>
      </c>
    </row>
    <row r="203" spans="1:8" ht="36" x14ac:dyDescent="0.3">
      <c r="A203" s="9" t="s">
        <v>30</v>
      </c>
      <c r="B203" s="10" t="s">
        <v>23</v>
      </c>
      <c r="C203" s="10" t="s">
        <v>154</v>
      </c>
      <c r="D203" s="6" t="s">
        <v>162</v>
      </c>
      <c r="E203" s="6" t="s">
        <v>31</v>
      </c>
      <c r="F203" s="42">
        <f>F204</f>
        <v>5003</v>
      </c>
      <c r="G203" s="42">
        <f t="shared" si="68"/>
        <v>5003</v>
      </c>
      <c r="H203" s="43">
        <f t="shared" si="68"/>
        <v>5003</v>
      </c>
    </row>
    <row r="204" spans="1:8" ht="54" x14ac:dyDescent="0.3">
      <c r="A204" s="35" t="s">
        <v>32</v>
      </c>
      <c r="B204" s="10" t="s">
        <v>23</v>
      </c>
      <c r="C204" s="10" t="s">
        <v>154</v>
      </c>
      <c r="D204" s="6" t="s">
        <v>162</v>
      </c>
      <c r="E204" s="6" t="s">
        <v>33</v>
      </c>
      <c r="F204" s="42">
        <f>5003</f>
        <v>5003</v>
      </c>
      <c r="G204" s="42">
        <v>5003</v>
      </c>
      <c r="H204" s="43">
        <v>5003</v>
      </c>
    </row>
    <row r="205" spans="1:8" ht="36" x14ac:dyDescent="0.3">
      <c r="A205" s="9" t="s">
        <v>163</v>
      </c>
      <c r="B205" s="10" t="s">
        <v>23</v>
      </c>
      <c r="C205" s="10" t="s">
        <v>154</v>
      </c>
      <c r="D205" s="6" t="s">
        <v>164</v>
      </c>
      <c r="E205" s="7"/>
      <c r="F205" s="42">
        <f>F206+F208+F210</f>
        <v>30472.899999999998</v>
      </c>
      <c r="G205" s="42">
        <f t="shared" ref="G205:H205" si="69">G206+G208+G210</f>
        <v>30472.899999999998</v>
      </c>
      <c r="H205" s="43">
        <f t="shared" si="69"/>
        <v>30472.899999999998</v>
      </c>
    </row>
    <row r="206" spans="1:8" ht="90" x14ac:dyDescent="0.3">
      <c r="A206" s="9" t="s">
        <v>18</v>
      </c>
      <c r="B206" s="10" t="s">
        <v>23</v>
      </c>
      <c r="C206" s="10" t="s">
        <v>154</v>
      </c>
      <c r="D206" s="6" t="s">
        <v>164</v>
      </c>
      <c r="E206" s="6" t="s">
        <v>19</v>
      </c>
      <c r="F206" s="42">
        <f>F207</f>
        <v>26084.1</v>
      </c>
      <c r="G206" s="42">
        <f t="shared" ref="G206:H206" si="70">G207</f>
        <v>26084.1</v>
      </c>
      <c r="H206" s="43">
        <f t="shared" si="70"/>
        <v>26084.1</v>
      </c>
    </row>
    <row r="207" spans="1:8" ht="36" x14ac:dyDescent="0.3">
      <c r="A207" s="9" t="s">
        <v>118</v>
      </c>
      <c r="B207" s="10" t="s">
        <v>23</v>
      </c>
      <c r="C207" s="10" t="s">
        <v>154</v>
      </c>
      <c r="D207" s="6" t="s">
        <v>164</v>
      </c>
      <c r="E207" s="6" t="s">
        <v>119</v>
      </c>
      <c r="F207" s="42">
        <v>26084.1</v>
      </c>
      <c r="G207" s="44">
        <v>26084.1</v>
      </c>
      <c r="H207" s="43">
        <v>26084.1</v>
      </c>
    </row>
    <row r="208" spans="1:8" ht="36" x14ac:dyDescent="0.3">
      <c r="A208" s="9" t="s">
        <v>30</v>
      </c>
      <c r="B208" s="10" t="s">
        <v>23</v>
      </c>
      <c r="C208" s="10" t="s">
        <v>154</v>
      </c>
      <c r="D208" s="6" t="s">
        <v>164</v>
      </c>
      <c r="E208" s="6" t="s">
        <v>31</v>
      </c>
      <c r="F208" s="42">
        <f>F209</f>
        <v>4170.8</v>
      </c>
      <c r="G208" s="42">
        <f t="shared" ref="G208:H208" si="71">G209</f>
        <v>4170.8</v>
      </c>
      <c r="H208" s="43">
        <f t="shared" si="71"/>
        <v>4170.8</v>
      </c>
    </row>
    <row r="209" spans="1:8" ht="54" x14ac:dyDescent="0.3">
      <c r="A209" s="9" t="s">
        <v>32</v>
      </c>
      <c r="B209" s="10" t="s">
        <v>23</v>
      </c>
      <c r="C209" s="10" t="s">
        <v>154</v>
      </c>
      <c r="D209" s="6" t="s">
        <v>164</v>
      </c>
      <c r="E209" s="6" t="s">
        <v>33</v>
      </c>
      <c r="F209" s="42">
        <v>4170.8</v>
      </c>
      <c r="G209" s="44">
        <v>4170.8</v>
      </c>
      <c r="H209" s="43">
        <v>4170.8</v>
      </c>
    </row>
    <row r="210" spans="1:8" ht="18" x14ac:dyDescent="0.3">
      <c r="A210" s="9" t="s">
        <v>44</v>
      </c>
      <c r="B210" s="10" t="s">
        <v>23</v>
      </c>
      <c r="C210" s="10" t="s">
        <v>154</v>
      </c>
      <c r="D210" s="6" t="s">
        <v>164</v>
      </c>
      <c r="E210" s="6" t="s">
        <v>45</v>
      </c>
      <c r="F210" s="42">
        <f>F211</f>
        <v>218</v>
      </c>
      <c r="G210" s="42">
        <f t="shared" ref="G210:H210" si="72">G211</f>
        <v>218</v>
      </c>
      <c r="H210" s="43">
        <f t="shared" si="72"/>
        <v>218</v>
      </c>
    </row>
    <row r="211" spans="1:8" ht="18" x14ac:dyDescent="0.3">
      <c r="A211" s="9" t="s">
        <v>46</v>
      </c>
      <c r="B211" s="10" t="s">
        <v>23</v>
      </c>
      <c r="C211" s="10" t="s">
        <v>154</v>
      </c>
      <c r="D211" s="6" t="s">
        <v>164</v>
      </c>
      <c r="E211" s="6" t="s">
        <v>47</v>
      </c>
      <c r="F211" s="42">
        <v>218</v>
      </c>
      <c r="G211" s="44">
        <v>218</v>
      </c>
      <c r="H211" s="43">
        <v>218</v>
      </c>
    </row>
    <row r="212" spans="1:8" ht="54" x14ac:dyDescent="0.3">
      <c r="A212" s="9" t="s">
        <v>165</v>
      </c>
      <c r="B212" s="10" t="s">
        <v>23</v>
      </c>
      <c r="C212" s="10" t="s">
        <v>154</v>
      </c>
      <c r="D212" s="6" t="s">
        <v>166</v>
      </c>
      <c r="E212" s="6"/>
      <c r="F212" s="42">
        <f>F213</f>
        <v>4790</v>
      </c>
      <c r="G212" s="42">
        <f t="shared" ref="G212:H215" si="73">G213</f>
        <v>1440</v>
      </c>
      <c r="H212" s="43">
        <f t="shared" si="73"/>
        <v>1440</v>
      </c>
    </row>
    <row r="213" spans="1:8" ht="144" x14ac:dyDescent="0.3">
      <c r="A213" s="9" t="s">
        <v>167</v>
      </c>
      <c r="B213" s="10" t="s">
        <v>23</v>
      </c>
      <c r="C213" s="10" t="s">
        <v>154</v>
      </c>
      <c r="D213" s="6" t="s">
        <v>168</v>
      </c>
      <c r="E213" s="7"/>
      <c r="F213" s="42">
        <f>F214</f>
        <v>4790</v>
      </c>
      <c r="G213" s="42">
        <f t="shared" si="73"/>
        <v>1440</v>
      </c>
      <c r="H213" s="43">
        <f t="shared" si="73"/>
        <v>1440</v>
      </c>
    </row>
    <row r="214" spans="1:8" ht="54" x14ac:dyDescent="0.3">
      <c r="A214" s="9" t="s">
        <v>169</v>
      </c>
      <c r="B214" s="10" t="s">
        <v>23</v>
      </c>
      <c r="C214" s="10" t="s">
        <v>154</v>
      </c>
      <c r="D214" s="6" t="s">
        <v>170</v>
      </c>
      <c r="E214" s="7"/>
      <c r="F214" s="42">
        <f>F215</f>
        <v>4790</v>
      </c>
      <c r="G214" s="42">
        <f t="shared" si="73"/>
        <v>1440</v>
      </c>
      <c r="H214" s="43">
        <f t="shared" si="73"/>
        <v>1440</v>
      </c>
    </row>
    <row r="215" spans="1:8" ht="36" x14ac:dyDescent="0.3">
      <c r="A215" s="9" t="s">
        <v>30</v>
      </c>
      <c r="B215" s="10" t="s">
        <v>23</v>
      </c>
      <c r="C215" s="10" t="s">
        <v>154</v>
      </c>
      <c r="D215" s="6" t="s">
        <v>170</v>
      </c>
      <c r="E215" s="6" t="s">
        <v>31</v>
      </c>
      <c r="F215" s="42">
        <f>F216</f>
        <v>4790</v>
      </c>
      <c r="G215" s="42">
        <f t="shared" si="73"/>
        <v>1440</v>
      </c>
      <c r="H215" s="43">
        <f t="shared" si="73"/>
        <v>1440</v>
      </c>
    </row>
    <row r="216" spans="1:8" ht="54" x14ac:dyDescent="0.3">
      <c r="A216" s="9" t="s">
        <v>32</v>
      </c>
      <c r="B216" s="10" t="s">
        <v>23</v>
      </c>
      <c r="C216" s="10" t="s">
        <v>154</v>
      </c>
      <c r="D216" s="6" t="s">
        <v>170</v>
      </c>
      <c r="E216" s="6" t="s">
        <v>33</v>
      </c>
      <c r="F216" s="42">
        <f>1440+3350</f>
        <v>4790</v>
      </c>
      <c r="G216" s="44">
        <v>1440</v>
      </c>
      <c r="H216" s="43">
        <v>1440</v>
      </c>
    </row>
    <row r="217" spans="1:8" ht="36" x14ac:dyDescent="0.3">
      <c r="A217" s="9" t="s">
        <v>171</v>
      </c>
      <c r="B217" s="10" t="s">
        <v>23</v>
      </c>
      <c r="C217" s="10" t="s">
        <v>154</v>
      </c>
      <c r="D217" s="6" t="s">
        <v>172</v>
      </c>
      <c r="E217" s="6"/>
      <c r="F217" s="42">
        <f>F218</f>
        <v>630</v>
      </c>
      <c r="G217" s="42">
        <f t="shared" ref="G217:H220" si="74">G218</f>
        <v>630</v>
      </c>
      <c r="H217" s="43">
        <f t="shared" si="74"/>
        <v>630</v>
      </c>
    </row>
    <row r="218" spans="1:8" ht="90" x14ac:dyDescent="0.3">
      <c r="A218" s="9" t="s">
        <v>173</v>
      </c>
      <c r="B218" s="10" t="s">
        <v>23</v>
      </c>
      <c r="C218" s="10" t="s">
        <v>154</v>
      </c>
      <c r="D218" s="6" t="s">
        <v>174</v>
      </c>
      <c r="E218" s="7"/>
      <c r="F218" s="42">
        <f>F219</f>
        <v>630</v>
      </c>
      <c r="G218" s="42">
        <f t="shared" si="74"/>
        <v>630</v>
      </c>
      <c r="H218" s="43">
        <f t="shared" si="74"/>
        <v>630</v>
      </c>
    </row>
    <row r="219" spans="1:8" ht="54" x14ac:dyDescent="0.3">
      <c r="A219" s="9" t="s">
        <v>175</v>
      </c>
      <c r="B219" s="10" t="s">
        <v>23</v>
      </c>
      <c r="C219" s="10" t="s">
        <v>154</v>
      </c>
      <c r="D219" s="6" t="s">
        <v>176</v>
      </c>
      <c r="E219" s="7"/>
      <c r="F219" s="42">
        <f>F220</f>
        <v>630</v>
      </c>
      <c r="G219" s="42">
        <f t="shared" si="74"/>
        <v>630</v>
      </c>
      <c r="H219" s="43">
        <f t="shared" si="74"/>
        <v>630</v>
      </c>
    </row>
    <row r="220" spans="1:8" ht="36" x14ac:dyDescent="0.3">
      <c r="A220" s="9" t="s">
        <v>30</v>
      </c>
      <c r="B220" s="10" t="s">
        <v>23</v>
      </c>
      <c r="C220" s="10" t="s">
        <v>154</v>
      </c>
      <c r="D220" s="6" t="s">
        <v>176</v>
      </c>
      <c r="E220" s="6" t="s">
        <v>31</v>
      </c>
      <c r="F220" s="42">
        <f>F221</f>
        <v>630</v>
      </c>
      <c r="G220" s="42">
        <f t="shared" si="74"/>
        <v>630</v>
      </c>
      <c r="H220" s="43">
        <f t="shared" si="74"/>
        <v>630</v>
      </c>
    </row>
    <row r="221" spans="1:8" ht="54" x14ac:dyDescent="0.3">
      <c r="A221" s="9" t="s">
        <v>32</v>
      </c>
      <c r="B221" s="10" t="s">
        <v>23</v>
      </c>
      <c r="C221" s="10" t="s">
        <v>154</v>
      </c>
      <c r="D221" s="6" t="s">
        <v>176</v>
      </c>
      <c r="E221" s="6" t="s">
        <v>33</v>
      </c>
      <c r="F221" s="42">
        <v>630</v>
      </c>
      <c r="G221" s="42">
        <v>630</v>
      </c>
      <c r="H221" s="43">
        <v>630</v>
      </c>
    </row>
    <row r="222" spans="1:8" ht="54" x14ac:dyDescent="0.3">
      <c r="A222" s="9" t="s">
        <v>177</v>
      </c>
      <c r="B222" s="10" t="s">
        <v>23</v>
      </c>
      <c r="C222" s="10" t="s">
        <v>178</v>
      </c>
      <c r="D222" s="11"/>
      <c r="E222" s="11"/>
      <c r="F222" s="42">
        <f>F223</f>
        <v>33349</v>
      </c>
      <c r="G222" s="42">
        <f t="shared" ref="G222:H222" si="75">G223</f>
        <v>33349</v>
      </c>
      <c r="H222" s="43">
        <f t="shared" si="75"/>
        <v>33349</v>
      </c>
    </row>
    <row r="223" spans="1:8" ht="54" x14ac:dyDescent="0.3">
      <c r="A223" s="9" t="s">
        <v>155</v>
      </c>
      <c r="B223" s="10" t="s">
        <v>23</v>
      </c>
      <c r="C223" s="10" t="s">
        <v>178</v>
      </c>
      <c r="D223" s="10" t="s">
        <v>156</v>
      </c>
      <c r="E223" s="10"/>
      <c r="F223" s="42">
        <f>F224+F229</f>
        <v>33349</v>
      </c>
      <c r="G223" s="42">
        <f t="shared" ref="G223:H223" si="76">G224+G229</f>
        <v>33349</v>
      </c>
      <c r="H223" s="43">
        <f t="shared" si="76"/>
        <v>33349</v>
      </c>
    </row>
    <row r="224" spans="1:8" ht="36" x14ac:dyDescent="0.3">
      <c r="A224" s="9" t="s">
        <v>179</v>
      </c>
      <c r="B224" s="10" t="s">
        <v>23</v>
      </c>
      <c r="C224" s="10" t="s">
        <v>178</v>
      </c>
      <c r="D224" s="6" t="s">
        <v>180</v>
      </c>
      <c r="E224" s="6"/>
      <c r="F224" s="42">
        <f>F225</f>
        <v>25845</v>
      </c>
      <c r="G224" s="42">
        <f t="shared" ref="G224:H226" si="77">G225</f>
        <v>25845</v>
      </c>
      <c r="H224" s="43">
        <f t="shared" si="77"/>
        <v>25845</v>
      </c>
    </row>
    <row r="225" spans="1:8" ht="90" x14ac:dyDescent="0.3">
      <c r="A225" s="9" t="s">
        <v>181</v>
      </c>
      <c r="B225" s="10" t="s">
        <v>23</v>
      </c>
      <c r="C225" s="10" t="s">
        <v>178</v>
      </c>
      <c r="D225" s="6" t="s">
        <v>182</v>
      </c>
      <c r="E225" s="7"/>
      <c r="F225" s="42">
        <f>F226</f>
        <v>25845</v>
      </c>
      <c r="G225" s="42">
        <f t="shared" si="77"/>
        <v>25845</v>
      </c>
      <c r="H225" s="43">
        <f t="shared" si="77"/>
        <v>25845</v>
      </c>
    </row>
    <row r="226" spans="1:8" ht="36" x14ac:dyDescent="0.3">
      <c r="A226" s="9" t="s">
        <v>183</v>
      </c>
      <c r="B226" s="10" t="s">
        <v>23</v>
      </c>
      <c r="C226" s="10" t="s">
        <v>178</v>
      </c>
      <c r="D226" s="6" t="s">
        <v>184</v>
      </c>
      <c r="E226" s="7"/>
      <c r="F226" s="42">
        <f>F227</f>
        <v>25845</v>
      </c>
      <c r="G226" s="42">
        <f t="shared" si="77"/>
        <v>25845</v>
      </c>
      <c r="H226" s="43">
        <f t="shared" si="77"/>
        <v>25845</v>
      </c>
    </row>
    <row r="227" spans="1:8" ht="36" x14ac:dyDescent="0.3">
      <c r="A227" s="9" t="s">
        <v>30</v>
      </c>
      <c r="B227" s="10" t="s">
        <v>23</v>
      </c>
      <c r="C227" s="10" t="s">
        <v>178</v>
      </c>
      <c r="D227" s="6" t="s">
        <v>184</v>
      </c>
      <c r="E227" s="6" t="s">
        <v>31</v>
      </c>
      <c r="F227" s="42">
        <f>F228</f>
        <v>25845</v>
      </c>
      <c r="G227" s="42">
        <f>G228</f>
        <v>25845</v>
      </c>
      <c r="H227" s="43">
        <f>H228</f>
        <v>25845</v>
      </c>
    </row>
    <row r="228" spans="1:8" ht="54" x14ac:dyDescent="0.3">
      <c r="A228" s="9" t="s">
        <v>32</v>
      </c>
      <c r="B228" s="10" t="s">
        <v>23</v>
      </c>
      <c r="C228" s="10" t="s">
        <v>178</v>
      </c>
      <c r="D228" s="6" t="s">
        <v>184</v>
      </c>
      <c r="E228" s="6" t="s">
        <v>33</v>
      </c>
      <c r="F228" s="42">
        <v>25845</v>
      </c>
      <c r="G228" s="44">
        <v>25845</v>
      </c>
      <c r="H228" s="43">
        <v>25845</v>
      </c>
    </row>
    <row r="229" spans="1:8" ht="36" x14ac:dyDescent="0.3">
      <c r="A229" s="9" t="s">
        <v>185</v>
      </c>
      <c r="B229" s="10" t="s">
        <v>23</v>
      </c>
      <c r="C229" s="10" t="s">
        <v>178</v>
      </c>
      <c r="D229" s="6" t="s">
        <v>186</v>
      </c>
      <c r="E229" s="6"/>
      <c r="F229" s="42">
        <f>F230</f>
        <v>7504</v>
      </c>
      <c r="G229" s="42">
        <f t="shared" ref="G229:H231" si="78">G230</f>
        <v>7504</v>
      </c>
      <c r="H229" s="43">
        <f t="shared" si="78"/>
        <v>7504</v>
      </c>
    </row>
    <row r="230" spans="1:8" ht="36" x14ac:dyDescent="0.3">
      <c r="A230" s="9" t="s">
        <v>187</v>
      </c>
      <c r="B230" s="10" t="s">
        <v>23</v>
      </c>
      <c r="C230" s="10" t="s">
        <v>178</v>
      </c>
      <c r="D230" s="6" t="s">
        <v>188</v>
      </c>
      <c r="E230" s="7"/>
      <c r="F230" s="42">
        <f>F231</f>
        <v>7504</v>
      </c>
      <c r="G230" s="42">
        <f t="shared" si="78"/>
        <v>7504</v>
      </c>
      <c r="H230" s="43">
        <f t="shared" si="78"/>
        <v>7504</v>
      </c>
    </row>
    <row r="231" spans="1:8" ht="36" x14ac:dyDescent="0.3">
      <c r="A231" s="9" t="s">
        <v>189</v>
      </c>
      <c r="B231" s="10" t="s">
        <v>23</v>
      </c>
      <c r="C231" s="10" t="s">
        <v>178</v>
      </c>
      <c r="D231" s="6" t="s">
        <v>190</v>
      </c>
      <c r="E231" s="7"/>
      <c r="F231" s="42">
        <f>F232</f>
        <v>7504</v>
      </c>
      <c r="G231" s="42">
        <f t="shared" si="78"/>
        <v>7504</v>
      </c>
      <c r="H231" s="43">
        <f t="shared" si="78"/>
        <v>7504</v>
      </c>
    </row>
    <row r="232" spans="1:8" ht="36" x14ac:dyDescent="0.3">
      <c r="A232" s="9" t="s">
        <v>30</v>
      </c>
      <c r="B232" s="10" t="s">
        <v>23</v>
      </c>
      <c r="C232" s="10" t="s">
        <v>178</v>
      </c>
      <c r="D232" s="6" t="s">
        <v>190</v>
      </c>
      <c r="E232" s="6" t="s">
        <v>31</v>
      </c>
      <c r="F232" s="42">
        <f>F233</f>
        <v>7504</v>
      </c>
      <c r="G232" s="42">
        <f>G233</f>
        <v>7504</v>
      </c>
      <c r="H232" s="43">
        <f>H233</f>
        <v>7504</v>
      </c>
    </row>
    <row r="233" spans="1:8" ht="54.6" thickBot="1" x14ac:dyDescent="0.35">
      <c r="A233" s="12" t="s">
        <v>32</v>
      </c>
      <c r="B233" s="13" t="s">
        <v>23</v>
      </c>
      <c r="C233" s="13" t="s">
        <v>178</v>
      </c>
      <c r="D233" s="14" t="s">
        <v>190</v>
      </c>
      <c r="E233" s="14" t="s">
        <v>33</v>
      </c>
      <c r="F233" s="45">
        <v>7504</v>
      </c>
      <c r="G233" s="46">
        <v>7504</v>
      </c>
      <c r="H233" s="47">
        <v>7504</v>
      </c>
    </row>
    <row r="234" spans="1:8" ht="18" thickBot="1" x14ac:dyDescent="0.35">
      <c r="A234" s="33" t="s">
        <v>191</v>
      </c>
      <c r="B234" s="34" t="s">
        <v>35</v>
      </c>
      <c r="C234" s="34"/>
      <c r="D234" s="34"/>
      <c r="E234" s="34"/>
      <c r="F234" s="57">
        <f>F235+F244+F256+F287+F314</f>
        <v>825071.8</v>
      </c>
      <c r="G234" s="57">
        <f t="shared" ref="G234:H234" si="79">G235+G244+G256+G287+G314</f>
        <v>727701.3</v>
      </c>
      <c r="H234" s="58">
        <f t="shared" si="79"/>
        <v>821331.5</v>
      </c>
    </row>
    <row r="235" spans="1:8" ht="18" x14ac:dyDescent="0.3">
      <c r="A235" s="8" t="s">
        <v>192</v>
      </c>
      <c r="B235" s="5" t="s">
        <v>35</v>
      </c>
      <c r="C235" s="5" t="s">
        <v>193</v>
      </c>
      <c r="D235" s="16"/>
      <c r="E235" s="16"/>
      <c r="F235" s="40">
        <f>F236</f>
        <v>4720</v>
      </c>
      <c r="G235" s="40">
        <f t="shared" ref="G235:H238" si="80">G236</f>
        <v>4720</v>
      </c>
      <c r="H235" s="41">
        <f t="shared" si="80"/>
        <v>4720</v>
      </c>
    </row>
    <row r="236" spans="1:8" ht="36" x14ac:dyDescent="0.3">
      <c r="A236" s="9" t="s">
        <v>194</v>
      </c>
      <c r="B236" s="10" t="s">
        <v>35</v>
      </c>
      <c r="C236" s="10" t="s">
        <v>193</v>
      </c>
      <c r="D236" s="10" t="s">
        <v>195</v>
      </c>
      <c r="E236" s="10"/>
      <c r="F236" s="42">
        <f>F237</f>
        <v>4720</v>
      </c>
      <c r="G236" s="42">
        <f t="shared" si="80"/>
        <v>4720</v>
      </c>
      <c r="H236" s="43">
        <f t="shared" si="80"/>
        <v>4720</v>
      </c>
    </row>
    <row r="237" spans="1:8" ht="36" x14ac:dyDescent="0.3">
      <c r="A237" s="9" t="s">
        <v>196</v>
      </c>
      <c r="B237" s="10" t="s">
        <v>35</v>
      </c>
      <c r="C237" s="10" t="s">
        <v>193</v>
      </c>
      <c r="D237" s="6" t="s">
        <v>197</v>
      </c>
      <c r="E237" s="6"/>
      <c r="F237" s="42">
        <f>F238</f>
        <v>4720</v>
      </c>
      <c r="G237" s="42">
        <f t="shared" si="80"/>
        <v>4720</v>
      </c>
      <c r="H237" s="43">
        <f t="shared" si="80"/>
        <v>4720</v>
      </c>
    </row>
    <row r="238" spans="1:8" ht="90" x14ac:dyDescent="0.3">
      <c r="A238" s="9" t="s">
        <v>198</v>
      </c>
      <c r="B238" s="10" t="s">
        <v>35</v>
      </c>
      <c r="C238" s="10" t="s">
        <v>193</v>
      </c>
      <c r="D238" s="6" t="s">
        <v>199</v>
      </c>
      <c r="E238" s="7"/>
      <c r="F238" s="42">
        <f>F239</f>
        <v>4720</v>
      </c>
      <c r="G238" s="42">
        <f t="shared" si="80"/>
        <v>4720</v>
      </c>
      <c r="H238" s="43">
        <f t="shared" si="80"/>
        <v>4720</v>
      </c>
    </row>
    <row r="239" spans="1:8" ht="72" x14ac:dyDescent="0.3">
      <c r="A239" s="9" t="s">
        <v>200</v>
      </c>
      <c r="B239" s="10" t="s">
        <v>35</v>
      </c>
      <c r="C239" s="10" t="s">
        <v>193</v>
      </c>
      <c r="D239" s="6" t="s">
        <v>201</v>
      </c>
      <c r="E239" s="7"/>
      <c r="F239" s="42">
        <f>F240+F242</f>
        <v>4720</v>
      </c>
      <c r="G239" s="42">
        <f t="shared" ref="G239:H239" si="81">G240+G242</f>
        <v>4720</v>
      </c>
      <c r="H239" s="43">
        <f t="shared" si="81"/>
        <v>4720</v>
      </c>
    </row>
    <row r="240" spans="1:8" ht="90" x14ac:dyDescent="0.3">
      <c r="A240" s="9" t="s">
        <v>18</v>
      </c>
      <c r="B240" s="10" t="s">
        <v>35</v>
      </c>
      <c r="C240" s="10" t="s">
        <v>193</v>
      </c>
      <c r="D240" s="6" t="s">
        <v>201</v>
      </c>
      <c r="E240" s="6" t="s">
        <v>19</v>
      </c>
      <c r="F240" s="42">
        <f>F241</f>
        <v>923</v>
      </c>
      <c r="G240" s="42">
        <f t="shared" ref="G240:H240" si="82">G241</f>
        <v>923</v>
      </c>
      <c r="H240" s="43">
        <f t="shared" si="82"/>
        <v>923</v>
      </c>
    </row>
    <row r="241" spans="1:8" ht="36" x14ac:dyDescent="0.3">
      <c r="A241" s="9" t="s">
        <v>20</v>
      </c>
      <c r="B241" s="10" t="s">
        <v>35</v>
      </c>
      <c r="C241" s="10" t="s">
        <v>193</v>
      </c>
      <c r="D241" s="6" t="s">
        <v>201</v>
      </c>
      <c r="E241" s="6" t="s">
        <v>21</v>
      </c>
      <c r="F241" s="42">
        <v>923</v>
      </c>
      <c r="G241" s="42">
        <v>923</v>
      </c>
      <c r="H241" s="43">
        <v>923</v>
      </c>
    </row>
    <row r="242" spans="1:8" ht="36" x14ac:dyDescent="0.3">
      <c r="A242" s="9" t="s">
        <v>30</v>
      </c>
      <c r="B242" s="10" t="s">
        <v>35</v>
      </c>
      <c r="C242" s="10" t="s">
        <v>193</v>
      </c>
      <c r="D242" s="6" t="s">
        <v>201</v>
      </c>
      <c r="E242" s="6" t="s">
        <v>31</v>
      </c>
      <c r="F242" s="42">
        <f>F243</f>
        <v>3797</v>
      </c>
      <c r="G242" s="42">
        <f t="shared" ref="G242:H242" si="83">G243</f>
        <v>3797</v>
      </c>
      <c r="H242" s="43">
        <f t="shared" si="83"/>
        <v>3797</v>
      </c>
    </row>
    <row r="243" spans="1:8" ht="54" x14ac:dyDescent="0.3">
      <c r="A243" s="9" t="s">
        <v>32</v>
      </c>
      <c r="B243" s="10" t="s">
        <v>35</v>
      </c>
      <c r="C243" s="10" t="s">
        <v>193</v>
      </c>
      <c r="D243" s="6" t="s">
        <v>201</v>
      </c>
      <c r="E243" s="6" t="s">
        <v>33</v>
      </c>
      <c r="F243" s="42">
        <v>3797</v>
      </c>
      <c r="G243" s="42">
        <v>3797</v>
      </c>
      <c r="H243" s="43">
        <v>3797</v>
      </c>
    </row>
    <row r="244" spans="1:8" ht="18" x14ac:dyDescent="0.3">
      <c r="A244" s="9" t="s">
        <v>202</v>
      </c>
      <c r="B244" s="10" t="s">
        <v>35</v>
      </c>
      <c r="C244" s="10" t="s">
        <v>203</v>
      </c>
      <c r="D244" s="11"/>
      <c r="E244" s="11"/>
      <c r="F244" s="42">
        <f>F245</f>
        <v>95668.9</v>
      </c>
      <c r="G244" s="42">
        <f t="shared" ref="G244:H244" si="84">G245</f>
        <v>80766.899999999994</v>
      </c>
      <c r="H244" s="43">
        <f t="shared" si="84"/>
        <v>81180.899999999994</v>
      </c>
    </row>
    <row r="245" spans="1:8" ht="54" x14ac:dyDescent="0.3">
      <c r="A245" s="9" t="s">
        <v>204</v>
      </c>
      <c r="B245" s="10" t="s">
        <v>35</v>
      </c>
      <c r="C245" s="10" t="s">
        <v>203</v>
      </c>
      <c r="D245" s="10" t="s">
        <v>205</v>
      </c>
      <c r="E245" s="10"/>
      <c r="F245" s="42">
        <f>F246</f>
        <v>95668.9</v>
      </c>
      <c r="G245" s="42">
        <f t="shared" ref="G245:H246" si="85">G246</f>
        <v>80766.899999999994</v>
      </c>
      <c r="H245" s="43">
        <f t="shared" si="85"/>
        <v>81180.899999999994</v>
      </c>
    </row>
    <row r="246" spans="1:8" ht="36" x14ac:dyDescent="0.3">
      <c r="A246" s="9" t="s">
        <v>206</v>
      </c>
      <c r="B246" s="10" t="s">
        <v>35</v>
      </c>
      <c r="C246" s="10" t="s">
        <v>203</v>
      </c>
      <c r="D246" s="6" t="s">
        <v>207</v>
      </c>
      <c r="E246" s="6"/>
      <c r="F246" s="42">
        <f>F247</f>
        <v>95668.9</v>
      </c>
      <c r="G246" s="42">
        <f t="shared" si="85"/>
        <v>80766.899999999994</v>
      </c>
      <c r="H246" s="43">
        <f t="shared" si="85"/>
        <v>81180.899999999994</v>
      </c>
    </row>
    <row r="247" spans="1:8" ht="126" x14ac:dyDescent="0.3">
      <c r="A247" s="9" t="s">
        <v>208</v>
      </c>
      <c r="B247" s="10" t="s">
        <v>35</v>
      </c>
      <c r="C247" s="10" t="s">
        <v>203</v>
      </c>
      <c r="D247" s="6" t="s">
        <v>209</v>
      </c>
      <c r="E247" s="7"/>
      <c r="F247" s="42">
        <f>F248+F253</f>
        <v>95668.9</v>
      </c>
      <c r="G247" s="42">
        <f t="shared" ref="G247:H247" si="86">G248+G253</f>
        <v>80766.899999999994</v>
      </c>
      <c r="H247" s="43">
        <f t="shared" si="86"/>
        <v>81180.899999999994</v>
      </c>
    </row>
    <row r="248" spans="1:8" ht="90" x14ac:dyDescent="0.3">
      <c r="A248" s="9" t="s">
        <v>210</v>
      </c>
      <c r="B248" s="10" t="s">
        <v>35</v>
      </c>
      <c r="C248" s="10" t="s">
        <v>203</v>
      </c>
      <c r="D248" s="6" t="s">
        <v>211</v>
      </c>
      <c r="E248" s="7"/>
      <c r="F248" s="42">
        <f>F249+F251</f>
        <v>16982.899999999998</v>
      </c>
      <c r="G248" s="42">
        <f t="shared" ref="G248:H248" si="87">G249+G251</f>
        <v>16982.899999999998</v>
      </c>
      <c r="H248" s="43">
        <f t="shared" si="87"/>
        <v>16982.899999999998</v>
      </c>
    </row>
    <row r="249" spans="1:8" ht="36" x14ac:dyDescent="0.3">
      <c r="A249" s="9" t="s">
        <v>30</v>
      </c>
      <c r="B249" s="10" t="s">
        <v>35</v>
      </c>
      <c r="C249" s="10" t="s">
        <v>203</v>
      </c>
      <c r="D249" s="6" t="s">
        <v>211</v>
      </c>
      <c r="E249" s="6" t="s">
        <v>31</v>
      </c>
      <c r="F249" s="42">
        <f>F250</f>
        <v>16410.599999999999</v>
      </c>
      <c r="G249" s="42">
        <f t="shared" ref="G249:H249" si="88">G250</f>
        <v>16410.599999999999</v>
      </c>
      <c r="H249" s="43">
        <f t="shared" si="88"/>
        <v>16410.599999999999</v>
      </c>
    </row>
    <row r="250" spans="1:8" ht="54" x14ac:dyDescent="0.3">
      <c r="A250" s="9" t="s">
        <v>32</v>
      </c>
      <c r="B250" s="10" t="s">
        <v>35</v>
      </c>
      <c r="C250" s="10" t="s">
        <v>203</v>
      </c>
      <c r="D250" s="6" t="s">
        <v>211</v>
      </c>
      <c r="E250" s="6" t="s">
        <v>33</v>
      </c>
      <c r="F250" s="42">
        <v>16410.599999999999</v>
      </c>
      <c r="G250" s="42">
        <v>16410.599999999999</v>
      </c>
      <c r="H250" s="43">
        <v>16410.599999999999</v>
      </c>
    </row>
    <row r="251" spans="1:8" ht="18" x14ac:dyDescent="0.3">
      <c r="A251" s="9" t="s">
        <v>44</v>
      </c>
      <c r="B251" s="10" t="s">
        <v>35</v>
      </c>
      <c r="C251" s="10" t="s">
        <v>203</v>
      </c>
      <c r="D251" s="6" t="s">
        <v>211</v>
      </c>
      <c r="E251" s="6" t="s">
        <v>45</v>
      </c>
      <c r="F251" s="42">
        <f>F252</f>
        <v>572.29999999999995</v>
      </c>
      <c r="G251" s="42">
        <f t="shared" ref="G251:H251" si="89">G252</f>
        <v>572.29999999999995</v>
      </c>
      <c r="H251" s="43">
        <f t="shared" si="89"/>
        <v>572.29999999999995</v>
      </c>
    </row>
    <row r="252" spans="1:8" ht="18" x14ac:dyDescent="0.3">
      <c r="A252" s="9" t="s">
        <v>114</v>
      </c>
      <c r="B252" s="10" t="s">
        <v>35</v>
      </c>
      <c r="C252" s="10" t="s">
        <v>203</v>
      </c>
      <c r="D252" s="6" t="s">
        <v>211</v>
      </c>
      <c r="E252" s="6" t="s">
        <v>115</v>
      </c>
      <c r="F252" s="42">
        <v>572.29999999999995</v>
      </c>
      <c r="G252" s="42">
        <v>572.29999999999995</v>
      </c>
      <c r="H252" s="43">
        <v>572.29999999999995</v>
      </c>
    </row>
    <row r="253" spans="1:8" ht="72" x14ac:dyDescent="0.3">
      <c r="A253" s="9" t="s">
        <v>212</v>
      </c>
      <c r="B253" s="10" t="s">
        <v>35</v>
      </c>
      <c r="C253" s="10" t="s">
        <v>203</v>
      </c>
      <c r="D253" s="6" t="s">
        <v>213</v>
      </c>
      <c r="E253" s="7"/>
      <c r="F253" s="42">
        <f t="shared" ref="F253:H254" si="90">F254</f>
        <v>78686</v>
      </c>
      <c r="G253" s="44">
        <f t="shared" si="90"/>
        <v>63784</v>
      </c>
      <c r="H253" s="43">
        <f t="shared" si="90"/>
        <v>64198</v>
      </c>
    </row>
    <row r="254" spans="1:8" ht="36" x14ac:dyDescent="0.3">
      <c r="A254" s="9" t="s">
        <v>30</v>
      </c>
      <c r="B254" s="10" t="s">
        <v>35</v>
      </c>
      <c r="C254" s="10" t="s">
        <v>203</v>
      </c>
      <c r="D254" s="6" t="s">
        <v>213</v>
      </c>
      <c r="E254" s="6" t="s">
        <v>31</v>
      </c>
      <c r="F254" s="42">
        <f t="shared" si="90"/>
        <v>78686</v>
      </c>
      <c r="G254" s="44">
        <f t="shared" si="90"/>
        <v>63784</v>
      </c>
      <c r="H254" s="43">
        <f t="shared" si="90"/>
        <v>64198</v>
      </c>
    </row>
    <row r="255" spans="1:8" ht="54" x14ac:dyDescent="0.3">
      <c r="A255" s="9" t="s">
        <v>32</v>
      </c>
      <c r="B255" s="10" t="s">
        <v>35</v>
      </c>
      <c r="C255" s="10" t="s">
        <v>203</v>
      </c>
      <c r="D255" s="6" t="s">
        <v>213</v>
      </c>
      <c r="E255" s="6" t="s">
        <v>33</v>
      </c>
      <c r="F255" s="42">
        <v>78686</v>
      </c>
      <c r="G255" s="44">
        <v>63784</v>
      </c>
      <c r="H255" s="43">
        <f>105207-41009</f>
        <v>64198</v>
      </c>
    </row>
    <row r="256" spans="1:8" ht="18" x14ac:dyDescent="0.3">
      <c r="A256" s="9" t="s">
        <v>214</v>
      </c>
      <c r="B256" s="10" t="s">
        <v>35</v>
      </c>
      <c r="C256" s="10" t="s">
        <v>154</v>
      </c>
      <c r="D256" s="11"/>
      <c r="E256" s="11"/>
      <c r="F256" s="42">
        <f>F257+F281</f>
        <v>577444</v>
      </c>
      <c r="G256" s="42">
        <f t="shared" ref="G256:H256" si="91">G257+G281</f>
        <v>466092</v>
      </c>
      <c r="H256" s="43">
        <f t="shared" si="91"/>
        <v>474744</v>
      </c>
    </row>
    <row r="257" spans="1:8" ht="54" x14ac:dyDescent="0.3">
      <c r="A257" s="9" t="s">
        <v>204</v>
      </c>
      <c r="B257" s="10" t="s">
        <v>35</v>
      </c>
      <c r="C257" s="10" t="s">
        <v>154</v>
      </c>
      <c r="D257" s="10" t="s">
        <v>205</v>
      </c>
      <c r="E257" s="10"/>
      <c r="F257" s="42">
        <f>F258+F276</f>
        <v>542444</v>
      </c>
      <c r="G257" s="42">
        <f t="shared" ref="G257:H257" si="92">G258+G276</f>
        <v>431092</v>
      </c>
      <c r="H257" s="43">
        <f t="shared" si="92"/>
        <v>434744</v>
      </c>
    </row>
    <row r="258" spans="1:8" ht="18" x14ac:dyDescent="0.3">
      <c r="A258" s="9" t="s">
        <v>215</v>
      </c>
      <c r="B258" s="10" t="s">
        <v>35</v>
      </c>
      <c r="C258" s="10" t="s">
        <v>154</v>
      </c>
      <c r="D258" s="6" t="s">
        <v>216</v>
      </c>
      <c r="E258" s="6"/>
      <c r="F258" s="42">
        <f>F259+F263</f>
        <v>542144</v>
      </c>
      <c r="G258" s="42">
        <f t="shared" ref="G258:H258" si="93">G259+G263</f>
        <v>430792</v>
      </c>
      <c r="H258" s="43">
        <f t="shared" si="93"/>
        <v>434444</v>
      </c>
    </row>
    <row r="259" spans="1:8" ht="54" x14ac:dyDescent="0.3">
      <c r="A259" s="9" t="s">
        <v>217</v>
      </c>
      <c r="B259" s="10" t="s">
        <v>35</v>
      </c>
      <c r="C259" s="10" t="s">
        <v>154</v>
      </c>
      <c r="D259" s="6" t="s">
        <v>218</v>
      </c>
      <c r="E259" s="7"/>
      <c r="F259" s="42">
        <f>F260</f>
        <v>81231</v>
      </c>
      <c r="G259" s="44">
        <v>0</v>
      </c>
      <c r="H259" s="43">
        <v>0</v>
      </c>
    </row>
    <row r="260" spans="1:8" ht="54" x14ac:dyDescent="0.3">
      <c r="A260" s="9" t="s">
        <v>219</v>
      </c>
      <c r="B260" s="10" t="s">
        <v>35</v>
      </c>
      <c r="C260" s="10" t="s">
        <v>154</v>
      </c>
      <c r="D260" s="6" t="s">
        <v>220</v>
      </c>
      <c r="E260" s="7"/>
      <c r="F260" s="42">
        <f>F261</f>
        <v>81231</v>
      </c>
      <c r="G260" s="44">
        <v>0</v>
      </c>
      <c r="H260" s="43">
        <v>0</v>
      </c>
    </row>
    <row r="261" spans="1:8" ht="54" x14ac:dyDescent="0.3">
      <c r="A261" s="9" t="s">
        <v>138</v>
      </c>
      <c r="B261" s="10" t="s">
        <v>35</v>
      </c>
      <c r="C261" s="10" t="s">
        <v>154</v>
      </c>
      <c r="D261" s="6" t="s">
        <v>220</v>
      </c>
      <c r="E261" s="6" t="s">
        <v>139</v>
      </c>
      <c r="F261" s="42">
        <f>F262</f>
        <v>81231</v>
      </c>
      <c r="G261" s="44">
        <v>0</v>
      </c>
      <c r="H261" s="43">
        <v>0</v>
      </c>
    </row>
    <row r="262" spans="1:8" ht="18" x14ac:dyDescent="0.3">
      <c r="A262" s="9" t="s">
        <v>140</v>
      </c>
      <c r="B262" s="10" t="s">
        <v>35</v>
      </c>
      <c r="C262" s="10" t="s">
        <v>154</v>
      </c>
      <c r="D262" s="6" t="s">
        <v>220</v>
      </c>
      <c r="E262" s="6" t="s">
        <v>141</v>
      </c>
      <c r="F262" s="42">
        <v>81231</v>
      </c>
      <c r="G262" s="44">
        <v>0</v>
      </c>
      <c r="H262" s="43">
        <v>0</v>
      </c>
    </row>
    <row r="263" spans="1:8" ht="65.25" customHeight="1" x14ac:dyDescent="0.3">
      <c r="A263" s="9" t="s">
        <v>221</v>
      </c>
      <c r="B263" s="10" t="s">
        <v>35</v>
      </c>
      <c r="C263" s="10" t="s">
        <v>154</v>
      </c>
      <c r="D263" s="6" t="s">
        <v>222</v>
      </c>
      <c r="E263" s="7"/>
      <c r="F263" s="42">
        <f>F264+F267+F273+F270</f>
        <v>460913</v>
      </c>
      <c r="G263" s="42">
        <f t="shared" ref="G263:H263" si="94">G264+G267+G273+G270</f>
        <v>430792</v>
      </c>
      <c r="H263" s="43">
        <f t="shared" si="94"/>
        <v>434444</v>
      </c>
    </row>
    <row r="264" spans="1:8" ht="54" x14ac:dyDescent="0.3">
      <c r="A264" s="9" t="s">
        <v>223</v>
      </c>
      <c r="B264" s="10" t="s">
        <v>35</v>
      </c>
      <c r="C264" s="10" t="s">
        <v>154</v>
      </c>
      <c r="D264" s="6" t="s">
        <v>224</v>
      </c>
      <c r="E264" s="7"/>
      <c r="F264" s="42">
        <f>F265</f>
        <v>250404</v>
      </c>
      <c r="G264" s="42">
        <f t="shared" ref="G264:H265" si="95">G265</f>
        <v>250404</v>
      </c>
      <c r="H264" s="43">
        <f t="shared" si="95"/>
        <v>250404</v>
      </c>
    </row>
    <row r="265" spans="1:8" ht="54" x14ac:dyDescent="0.3">
      <c r="A265" s="9" t="s">
        <v>138</v>
      </c>
      <c r="B265" s="10" t="s">
        <v>35</v>
      </c>
      <c r="C265" s="10" t="s">
        <v>154</v>
      </c>
      <c r="D265" s="6" t="s">
        <v>224</v>
      </c>
      <c r="E265" s="6" t="s">
        <v>139</v>
      </c>
      <c r="F265" s="42">
        <f>F266</f>
        <v>250404</v>
      </c>
      <c r="G265" s="42">
        <f t="shared" si="95"/>
        <v>250404</v>
      </c>
      <c r="H265" s="43">
        <f t="shared" si="95"/>
        <v>250404</v>
      </c>
    </row>
    <row r="266" spans="1:8" ht="18" x14ac:dyDescent="0.3">
      <c r="A266" s="9" t="s">
        <v>140</v>
      </c>
      <c r="B266" s="10" t="s">
        <v>35</v>
      </c>
      <c r="C266" s="10" t="s">
        <v>154</v>
      </c>
      <c r="D266" s="6" t="s">
        <v>224</v>
      </c>
      <c r="E266" s="6" t="s">
        <v>141</v>
      </c>
      <c r="F266" s="42">
        <v>250404</v>
      </c>
      <c r="G266" s="44">
        <v>250404</v>
      </c>
      <c r="H266" s="43">
        <v>250404</v>
      </c>
    </row>
    <row r="267" spans="1:8" ht="54" x14ac:dyDescent="0.3">
      <c r="A267" s="9" t="s">
        <v>225</v>
      </c>
      <c r="B267" s="10" t="s">
        <v>35</v>
      </c>
      <c r="C267" s="10" t="s">
        <v>154</v>
      </c>
      <c r="D267" s="6" t="s">
        <v>226</v>
      </c>
      <c r="E267" s="7"/>
      <c r="F267" s="42">
        <f>F268</f>
        <v>156555.4</v>
      </c>
      <c r="G267" s="42">
        <f t="shared" ref="G267:H268" si="96">G268</f>
        <v>180388</v>
      </c>
      <c r="H267" s="43">
        <f t="shared" si="96"/>
        <v>184040</v>
      </c>
    </row>
    <row r="268" spans="1:8" ht="54" x14ac:dyDescent="0.3">
      <c r="A268" s="9" t="s">
        <v>138</v>
      </c>
      <c r="B268" s="10" t="s">
        <v>35</v>
      </c>
      <c r="C268" s="10" t="s">
        <v>154</v>
      </c>
      <c r="D268" s="6" t="s">
        <v>226</v>
      </c>
      <c r="E268" s="6" t="s">
        <v>139</v>
      </c>
      <c r="F268" s="42">
        <f>F269</f>
        <v>156555.4</v>
      </c>
      <c r="G268" s="42">
        <f t="shared" si="96"/>
        <v>180388</v>
      </c>
      <c r="H268" s="43">
        <f t="shared" si="96"/>
        <v>184040</v>
      </c>
    </row>
    <row r="269" spans="1:8" ht="18" x14ac:dyDescent="0.3">
      <c r="A269" s="9" t="s">
        <v>140</v>
      </c>
      <c r="B269" s="10" t="s">
        <v>35</v>
      </c>
      <c r="C269" s="10" t="s">
        <v>154</v>
      </c>
      <c r="D269" s="6" t="s">
        <v>226</v>
      </c>
      <c r="E269" s="6" t="s">
        <v>141</v>
      </c>
      <c r="F269" s="42">
        <f>164997-8441.6</f>
        <v>156555.4</v>
      </c>
      <c r="G269" s="44">
        <v>180388</v>
      </c>
      <c r="H269" s="43">
        <v>184040</v>
      </c>
    </row>
    <row r="270" spans="1:8" ht="72" x14ac:dyDescent="0.3">
      <c r="A270" s="9" t="s">
        <v>812</v>
      </c>
      <c r="B270" s="10" t="s">
        <v>35</v>
      </c>
      <c r="C270" s="10" t="s">
        <v>154</v>
      </c>
      <c r="D270" s="6">
        <v>1420570240</v>
      </c>
      <c r="E270" s="6"/>
      <c r="F270" s="42">
        <f>F271</f>
        <v>8441.6</v>
      </c>
      <c r="G270" s="42">
        <f t="shared" ref="G270:H271" si="97">G271</f>
        <v>0</v>
      </c>
      <c r="H270" s="43">
        <f t="shared" si="97"/>
        <v>0</v>
      </c>
    </row>
    <row r="271" spans="1:8" ht="54" x14ac:dyDescent="0.3">
      <c r="A271" s="9" t="s">
        <v>138</v>
      </c>
      <c r="B271" s="10" t="s">
        <v>35</v>
      </c>
      <c r="C271" s="10" t="s">
        <v>154</v>
      </c>
      <c r="D271" s="6">
        <v>1420570240</v>
      </c>
      <c r="E271" s="6">
        <v>600</v>
      </c>
      <c r="F271" s="42">
        <f>F272</f>
        <v>8441.6</v>
      </c>
      <c r="G271" s="42">
        <f t="shared" si="97"/>
        <v>0</v>
      </c>
      <c r="H271" s="43">
        <f t="shared" si="97"/>
        <v>0</v>
      </c>
    </row>
    <row r="272" spans="1:8" ht="18" x14ac:dyDescent="0.3">
      <c r="A272" s="9" t="s">
        <v>140</v>
      </c>
      <c r="B272" s="10" t="s">
        <v>35</v>
      </c>
      <c r="C272" s="10" t="s">
        <v>154</v>
      </c>
      <c r="D272" s="6">
        <v>1420570240</v>
      </c>
      <c r="E272" s="6">
        <v>610</v>
      </c>
      <c r="F272" s="42">
        <v>8441.6</v>
      </c>
      <c r="G272" s="42"/>
      <c r="H272" s="43"/>
    </row>
    <row r="273" spans="1:8" ht="90" x14ac:dyDescent="0.3">
      <c r="A273" s="9" t="s">
        <v>227</v>
      </c>
      <c r="B273" s="10" t="s">
        <v>35</v>
      </c>
      <c r="C273" s="10" t="s">
        <v>154</v>
      </c>
      <c r="D273" s="6" t="s">
        <v>228</v>
      </c>
      <c r="E273" s="7"/>
      <c r="F273" s="42">
        <f>F274</f>
        <v>45512</v>
      </c>
      <c r="G273" s="42">
        <f t="shared" ref="G273:H274" si="98">G274</f>
        <v>0</v>
      </c>
      <c r="H273" s="43">
        <f t="shared" si="98"/>
        <v>0</v>
      </c>
    </row>
    <row r="274" spans="1:8" ht="54" x14ac:dyDescent="0.3">
      <c r="A274" s="9" t="s">
        <v>138</v>
      </c>
      <c r="B274" s="10" t="s">
        <v>35</v>
      </c>
      <c r="C274" s="10" t="s">
        <v>154</v>
      </c>
      <c r="D274" s="6" t="s">
        <v>228</v>
      </c>
      <c r="E274" s="6" t="s">
        <v>139</v>
      </c>
      <c r="F274" s="42">
        <f>F275</f>
        <v>45512</v>
      </c>
      <c r="G274" s="42">
        <f t="shared" si="98"/>
        <v>0</v>
      </c>
      <c r="H274" s="43">
        <f t="shared" si="98"/>
        <v>0</v>
      </c>
    </row>
    <row r="275" spans="1:8" ht="18" x14ac:dyDescent="0.3">
      <c r="A275" s="9" t="s">
        <v>140</v>
      </c>
      <c r="B275" s="10" t="s">
        <v>35</v>
      </c>
      <c r="C275" s="10" t="s">
        <v>154</v>
      </c>
      <c r="D275" s="6" t="s">
        <v>228</v>
      </c>
      <c r="E275" s="6" t="s">
        <v>141</v>
      </c>
      <c r="F275" s="42">
        <v>45512</v>
      </c>
      <c r="G275" s="44">
        <v>0</v>
      </c>
      <c r="H275" s="43">
        <v>0</v>
      </c>
    </row>
    <row r="276" spans="1:8" ht="18" x14ac:dyDescent="0.3">
      <c r="A276" s="9" t="s">
        <v>12</v>
      </c>
      <c r="B276" s="10" t="s">
        <v>35</v>
      </c>
      <c r="C276" s="10" t="s">
        <v>154</v>
      </c>
      <c r="D276" s="6" t="s">
        <v>229</v>
      </c>
      <c r="E276" s="6"/>
      <c r="F276" s="42">
        <f>F277</f>
        <v>300</v>
      </c>
      <c r="G276" s="42">
        <f t="shared" ref="G276:H279" si="99">G277</f>
        <v>300</v>
      </c>
      <c r="H276" s="43">
        <f t="shared" si="99"/>
        <v>300</v>
      </c>
    </row>
    <row r="277" spans="1:8" ht="54" x14ac:dyDescent="0.3">
      <c r="A277" s="9" t="s">
        <v>14</v>
      </c>
      <c r="B277" s="10" t="s">
        <v>35</v>
      </c>
      <c r="C277" s="10" t="s">
        <v>154</v>
      </c>
      <c r="D277" s="6" t="s">
        <v>230</v>
      </c>
      <c r="E277" s="7"/>
      <c r="F277" s="42">
        <f>F278</f>
        <v>300</v>
      </c>
      <c r="G277" s="42">
        <f t="shared" si="99"/>
        <v>300</v>
      </c>
      <c r="H277" s="43">
        <f t="shared" si="99"/>
        <v>300</v>
      </c>
    </row>
    <row r="278" spans="1:8" ht="108" x14ac:dyDescent="0.3">
      <c r="A278" s="9" t="s">
        <v>231</v>
      </c>
      <c r="B278" s="10" t="s">
        <v>35</v>
      </c>
      <c r="C278" s="10" t="s">
        <v>154</v>
      </c>
      <c r="D278" s="6" t="s">
        <v>232</v>
      </c>
      <c r="E278" s="7"/>
      <c r="F278" s="42">
        <f>F279</f>
        <v>300</v>
      </c>
      <c r="G278" s="42">
        <f t="shared" si="99"/>
        <v>300</v>
      </c>
      <c r="H278" s="43">
        <f t="shared" si="99"/>
        <v>300</v>
      </c>
    </row>
    <row r="279" spans="1:8" ht="54" x14ac:dyDescent="0.3">
      <c r="A279" s="9" t="s">
        <v>138</v>
      </c>
      <c r="B279" s="10" t="s">
        <v>35</v>
      </c>
      <c r="C279" s="10" t="s">
        <v>154</v>
      </c>
      <c r="D279" s="6" t="s">
        <v>232</v>
      </c>
      <c r="E279" s="6" t="s">
        <v>139</v>
      </c>
      <c r="F279" s="42">
        <f>F280</f>
        <v>300</v>
      </c>
      <c r="G279" s="42">
        <f t="shared" si="99"/>
        <v>300</v>
      </c>
      <c r="H279" s="43">
        <f t="shared" si="99"/>
        <v>300</v>
      </c>
    </row>
    <row r="280" spans="1:8" ht="18" x14ac:dyDescent="0.3">
      <c r="A280" s="9" t="s">
        <v>140</v>
      </c>
      <c r="B280" s="10" t="s">
        <v>35</v>
      </c>
      <c r="C280" s="10" t="s">
        <v>154</v>
      </c>
      <c r="D280" s="6" t="s">
        <v>232</v>
      </c>
      <c r="E280" s="6" t="s">
        <v>141</v>
      </c>
      <c r="F280" s="42">
        <v>300</v>
      </c>
      <c r="G280" s="44">
        <v>300</v>
      </c>
      <c r="H280" s="43">
        <v>300</v>
      </c>
    </row>
    <row r="281" spans="1:8" ht="36" x14ac:dyDescent="0.3">
      <c r="A281" s="9" t="s">
        <v>233</v>
      </c>
      <c r="B281" s="10" t="s">
        <v>35</v>
      </c>
      <c r="C281" s="10" t="s">
        <v>154</v>
      </c>
      <c r="D281" s="10" t="s">
        <v>234</v>
      </c>
      <c r="E281" s="10"/>
      <c r="F281" s="42">
        <f t="shared" ref="F281:H285" si="100">F282</f>
        <v>35000</v>
      </c>
      <c r="G281" s="42">
        <f t="shared" si="100"/>
        <v>35000</v>
      </c>
      <c r="H281" s="43">
        <f t="shared" si="100"/>
        <v>40000</v>
      </c>
    </row>
    <row r="282" spans="1:8" ht="18" x14ac:dyDescent="0.3">
      <c r="A282" s="9" t="s">
        <v>235</v>
      </c>
      <c r="B282" s="10" t="s">
        <v>35</v>
      </c>
      <c r="C282" s="10" t="s">
        <v>154</v>
      </c>
      <c r="D282" s="6" t="s">
        <v>236</v>
      </c>
      <c r="E282" s="6"/>
      <c r="F282" s="42">
        <f t="shared" si="100"/>
        <v>35000</v>
      </c>
      <c r="G282" s="42">
        <f t="shared" si="100"/>
        <v>35000</v>
      </c>
      <c r="H282" s="43">
        <f t="shared" si="100"/>
        <v>40000</v>
      </c>
    </row>
    <row r="283" spans="1:8" ht="54" x14ac:dyDescent="0.3">
      <c r="A283" s="9" t="s">
        <v>237</v>
      </c>
      <c r="B283" s="10" t="s">
        <v>35</v>
      </c>
      <c r="C283" s="10" t="s">
        <v>154</v>
      </c>
      <c r="D283" s="6" t="s">
        <v>238</v>
      </c>
      <c r="E283" s="7"/>
      <c r="F283" s="42">
        <f t="shared" si="100"/>
        <v>35000</v>
      </c>
      <c r="G283" s="42">
        <f t="shared" si="100"/>
        <v>35000</v>
      </c>
      <c r="H283" s="43">
        <f t="shared" si="100"/>
        <v>40000</v>
      </c>
    </row>
    <row r="284" spans="1:8" ht="54" x14ac:dyDescent="0.3">
      <c r="A284" s="9" t="s">
        <v>239</v>
      </c>
      <c r="B284" s="10" t="s">
        <v>35</v>
      </c>
      <c r="C284" s="10" t="s">
        <v>154</v>
      </c>
      <c r="D284" s="6" t="s">
        <v>240</v>
      </c>
      <c r="E284" s="7"/>
      <c r="F284" s="42">
        <f t="shared" si="100"/>
        <v>35000</v>
      </c>
      <c r="G284" s="42">
        <f t="shared" si="100"/>
        <v>35000</v>
      </c>
      <c r="H284" s="43">
        <f t="shared" si="100"/>
        <v>40000</v>
      </c>
    </row>
    <row r="285" spans="1:8" ht="54" x14ac:dyDescent="0.3">
      <c r="A285" s="9" t="s">
        <v>138</v>
      </c>
      <c r="B285" s="10" t="s">
        <v>35</v>
      </c>
      <c r="C285" s="10" t="s">
        <v>154</v>
      </c>
      <c r="D285" s="6" t="s">
        <v>240</v>
      </c>
      <c r="E285" s="6" t="s">
        <v>139</v>
      </c>
      <c r="F285" s="42">
        <f t="shared" si="100"/>
        <v>35000</v>
      </c>
      <c r="G285" s="42">
        <f t="shared" si="100"/>
        <v>35000</v>
      </c>
      <c r="H285" s="43">
        <f t="shared" si="100"/>
        <v>40000</v>
      </c>
    </row>
    <row r="286" spans="1:8" ht="18" x14ac:dyDescent="0.3">
      <c r="A286" s="9" t="s">
        <v>140</v>
      </c>
      <c r="B286" s="10" t="s">
        <v>35</v>
      </c>
      <c r="C286" s="10" t="s">
        <v>154</v>
      </c>
      <c r="D286" s="6" t="s">
        <v>240</v>
      </c>
      <c r="E286" s="6" t="s">
        <v>141</v>
      </c>
      <c r="F286" s="42">
        <v>35000</v>
      </c>
      <c r="G286" s="42">
        <v>35000</v>
      </c>
      <c r="H286" s="43">
        <v>40000</v>
      </c>
    </row>
    <row r="287" spans="1:8" ht="18" x14ac:dyDescent="0.3">
      <c r="A287" s="9" t="s">
        <v>241</v>
      </c>
      <c r="B287" s="10" t="s">
        <v>35</v>
      </c>
      <c r="C287" s="10" t="s">
        <v>242</v>
      </c>
      <c r="D287" s="11"/>
      <c r="E287" s="11"/>
      <c r="F287" s="42">
        <f>F288</f>
        <v>46235.9</v>
      </c>
      <c r="G287" s="42">
        <f t="shared" ref="G287:H287" si="101">G288</f>
        <v>75119.399999999994</v>
      </c>
      <c r="H287" s="43">
        <f t="shared" si="101"/>
        <v>159683.6</v>
      </c>
    </row>
    <row r="288" spans="1:8" ht="36" x14ac:dyDescent="0.3">
      <c r="A288" s="9" t="s">
        <v>50</v>
      </c>
      <c r="B288" s="10" t="s">
        <v>35</v>
      </c>
      <c r="C288" s="10" t="s">
        <v>242</v>
      </c>
      <c r="D288" s="10" t="s">
        <v>51</v>
      </c>
      <c r="E288" s="10"/>
      <c r="F288" s="42">
        <f>F289</f>
        <v>46235.9</v>
      </c>
      <c r="G288" s="42">
        <f t="shared" ref="G288:H288" si="102">G289</f>
        <v>75119.399999999994</v>
      </c>
      <c r="H288" s="43">
        <f t="shared" si="102"/>
        <v>159683.6</v>
      </c>
    </row>
    <row r="289" spans="1:8" ht="72" x14ac:dyDescent="0.3">
      <c r="A289" s="9" t="s">
        <v>52</v>
      </c>
      <c r="B289" s="10" t="s">
        <v>35</v>
      </c>
      <c r="C289" s="10" t="s">
        <v>242</v>
      </c>
      <c r="D289" s="6" t="s">
        <v>53</v>
      </c>
      <c r="E289" s="6"/>
      <c r="F289" s="42">
        <f>F297+F301+F290</f>
        <v>46235.9</v>
      </c>
      <c r="G289" s="42">
        <f t="shared" ref="G289:H289" si="103">G297+G301+G290</f>
        <v>75119.399999999994</v>
      </c>
      <c r="H289" s="43">
        <f t="shared" si="103"/>
        <v>159683.6</v>
      </c>
    </row>
    <row r="290" spans="1:8" ht="36" x14ac:dyDescent="0.3">
      <c r="A290" s="9" t="s">
        <v>243</v>
      </c>
      <c r="B290" s="10" t="s">
        <v>35</v>
      </c>
      <c r="C290" s="10" t="s">
        <v>242</v>
      </c>
      <c r="D290" s="6" t="s">
        <v>244</v>
      </c>
      <c r="E290" s="7"/>
      <c r="F290" s="42">
        <f>F291+F294</f>
        <v>19368.900000000001</v>
      </c>
      <c r="G290" s="42">
        <f t="shared" ref="G290:H290" si="104">G291+G294</f>
        <v>19400.900000000001</v>
      </c>
      <c r="H290" s="43">
        <f t="shared" si="104"/>
        <v>19462.900000000001</v>
      </c>
    </row>
    <row r="291" spans="1:8" ht="144" x14ac:dyDescent="0.3">
      <c r="A291" s="9" t="s">
        <v>821</v>
      </c>
      <c r="B291" s="10" t="s">
        <v>35</v>
      </c>
      <c r="C291" s="10" t="s">
        <v>242</v>
      </c>
      <c r="D291" s="6" t="s">
        <v>245</v>
      </c>
      <c r="E291" s="7"/>
      <c r="F291" s="42">
        <f>F292</f>
        <v>4266.8999999999996</v>
      </c>
      <c r="G291" s="42">
        <f t="shared" ref="G291:H292" si="105">G292</f>
        <v>4266.8999999999996</v>
      </c>
      <c r="H291" s="43">
        <f t="shared" si="105"/>
        <v>4266.8999999999996</v>
      </c>
    </row>
    <row r="292" spans="1:8" ht="54" x14ac:dyDescent="0.3">
      <c r="A292" s="9" t="s">
        <v>138</v>
      </c>
      <c r="B292" s="10" t="s">
        <v>35</v>
      </c>
      <c r="C292" s="10" t="s">
        <v>242</v>
      </c>
      <c r="D292" s="6" t="s">
        <v>245</v>
      </c>
      <c r="E292" s="6" t="s">
        <v>139</v>
      </c>
      <c r="F292" s="42">
        <f>F293</f>
        <v>4266.8999999999996</v>
      </c>
      <c r="G292" s="42">
        <f t="shared" si="105"/>
        <v>4266.8999999999996</v>
      </c>
      <c r="H292" s="43">
        <f t="shared" si="105"/>
        <v>4266.8999999999996</v>
      </c>
    </row>
    <row r="293" spans="1:8" ht="18" x14ac:dyDescent="0.3">
      <c r="A293" s="9" t="s">
        <v>140</v>
      </c>
      <c r="B293" s="10" t="s">
        <v>35</v>
      </c>
      <c r="C293" s="10" t="s">
        <v>242</v>
      </c>
      <c r="D293" s="6" t="s">
        <v>245</v>
      </c>
      <c r="E293" s="6" t="s">
        <v>141</v>
      </c>
      <c r="F293" s="42">
        <v>4266.8999999999996</v>
      </c>
      <c r="G293" s="44">
        <v>4266.8999999999996</v>
      </c>
      <c r="H293" s="43">
        <v>4266.8999999999996</v>
      </c>
    </row>
    <row r="294" spans="1:8" ht="126" x14ac:dyDescent="0.3">
      <c r="A294" s="9" t="s">
        <v>822</v>
      </c>
      <c r="B294" s="10" t="s">
        <v>35</v>
      </c>
      <c r="C294" s="10" t="s">
        <v>242</v>
      </c>
      <c r="D294" s="6" t="s">
        <v>246</v>
      </c>
      <c r="E294" s="7"/>
      <c r="F294" s="42">
        <f>F295</f>
        <v>15102</v>
      </c>
      <c r="G294" s="42">
        <f t="shared" ref="G294:H295" si="106">G295</f>
        <v>15134</v>
      </c>
      <c r="H294" s="43">
        <f t="shared" si="106"/>
        <v>15196</v>
      </c>
    </row>
    <row r="295" spans="1:8" ht="54" x14ac:dyDescent="0.3">
      <c r="A295" s="9" t="s">
        <v>138</v>
      </c>
      <c r="B295" s="10" t="s">
        <v>35</v>
      </c>
      <c r="C295" s="10" t="s">
        <v>242</v>
      </c>
      <c r="D295" s="6" t="s">
        <v>246</v>
      </c>
      <c r="E295" s="6" t="s">
        <v>139</v>
      </c>
      <c r="F295" s="42">
        <f>F296</f>
        <v>15102</v>
      </c>
      <c r="G295" s="42">
        <f t="shared" si="106"/>
        <v>15134</v>
      </c>
      <c r="H295" s="43">
        <f t="shared" si="106"/>
        <v>15196</v>
      </c>
    </row>
    <row r="296" spans="1:8" ht="18" x14ac:dyDescent="0.3">
      <c r="A296" s="9" t="s">
        <v>140</v>
      </c>
      <c r="B296" s="10" t="s">
        <v>35</v>
      </c>
      <c r="C296" s="10" t="s">
        <v>242</v>
      </c>
      <c r="D296" s="6" t="s">
        <v>246</v>
      </c>
      <c r="E296" s="6" t="s">
        <v>141</v>
      </c>
      <c r="F296" s="42">
        <v>15102</v>
      </c>
      <c r="G296" s="44">
        <v>15134</v>
      </c>
      <c r="H296" s="43">
        <v>15196</v>
      </c>
    </row>
    <row r="297" spans="1:8" ht="36" x14ac:dyDescent="0.3">
      <c r="A297" s="9" t="s">
        <v>247</v>
      </c>
      <c r="B297" s="10" t="s">
        <v>35</v>
      </c>
      <c r="C297" s="10" t="s">
        <v>242</v>
      </c>
      <c r="D297" s="6" t="s">
        <v>248</v>
      </c>
      <c r="E297" s="7"/>
      <c r="F297" s="42">
        <f>F298</f>
        <v>3617</v>
      </c>
      <c r="G297" s="42">
        <f t="shared" ref="G297:H299" si="107">G298</f>
        <v>0</v>
      </c>
      <c r="H297" s="43">
        <f t="shared" si="107"/>
        <v>0</v>
      </c>
    </row>
    <row r="298" spans="1:8" ht="54" x14ac:dyDescent="0.3">
      <c r="A298" s="9" t="s">
        <v>249</v>
      </c>
      <c r="B298" s="10" t="s">
        <v>35</v>
      </c>
      <c r="C298" s="10" t="s">
        <v>242</v>
      </c>
      <c r="D298" s="6" t="s">
        <v>250</v>
      </c>
      <c r="E298" s="7"/>
      <c r="F298" s="42">
        <f>F299</f>
        <v>3617</v>
      </c>
      <c r="G298" s="42">
        <f t="shared" si="107"/>
        <v>0</v>
      </c>
      <c r="H298" s="43">
        <f t="shared" si="107"/>
        <v>0</v>
      </c>
    </row>
    <row r="299" spans="1:8" ht="54" x14ac:dyDescent="0.3">
      <c r="A299" s="9" t="s">
        <v>138</v>
      </c>
      <c r="B299" s="10" t="s">
        <v>35</v>
      </c>
      <c r="C299" s="10" t="s">
        <v>242</v>
      </c>
      <c r="D299" s="6" t="s">
        <v>250</v>
      </c>
      <c r="E299" s="6" t="s">
        <v>139</v>
      </c>
      <c r="F299" s="42">
        <f>F300</f>
        <v>3617</v>
      </c>
      <c r="G299" s="42">
        <f t="shared" si="107"/>
        <v>0</v>
      </c>
      <c r="H299" s="43">
        <f t="shared" si="107"/>
        <v>0</v>
      </c>
    </row>
    <row r="300" spans="1:8" ht="18" x14ac:dyDescent="0.3">
      <c r="A300" s="9" t="s">
        <v>140</v>
      </c>
      <c r="B300" s="10" t="s">
        <v>35</v>
      </c>
      <c r="C300" s="10" t="s">
        <v>242</v>
      </c>
      <c r="D300" s="6" t="s">
        <v>250</v>
      </c>
      <c r="E300" s="6" t="s">
        <v>141</v>
      </c>
      <c r="F300" s="42">
        <v>3617</v>
      </c>
      <c r="G300" s="44">
        <v>0</v>
      </c>
      <c r="H300" s="43">
        <v>0</v>
      </c>
    </row>
    <row r="301" spans="1:8" ht="36" x14ac:dyDescent="0.3">
      <c r="A301" s="9" t="s">
        <v>251</v>
      </c>
      <c r="B301" s="10" t="s">
        <v>35</v>
      </c>
      <c r="C301" s="10" t="s">
        <v>242</v>
      </c>
      <c r="D301" s="6" t="s">
        <v>252</v>
      </c>
      <c r="E301" s="7"/>
      <c r="F301" s="42">
        <f>F302+F305+F308+F311</f>
        <v>23250</v>
      </c>
      <c r="G301" s="42">
        <f t="shared" ref="G301:H301" si="108">G302+G305+G308+G311</f>
        <v>55718.5</v>
      </c>
      <c r="H301" s="43">
        <f t="shared" si="108"/>
        <v>140220.70000000001</v>
      </c>
    </row>
    <row r="302" spans="1:8" ht="72" x14ac:dyDescent="0.3">
      <c r="A302" s="9" t="s">
        <v>253</v>
      </c>
      <c r="B302" s="10" t="s">
        <v>35</v>
      </c>
      <c r="C302" s="10" t="s">
        <v>242</v>
      </c>
      <c r="D302" s="6" t="s">
        <v>254</v>
      </c>
      <c r="E302" s="7"/>
      <c r="F302" s="42">
        <f>F303</f>
        <v>0</v>
      </c>
      <c r="G302" s="42">
        <f t="shared" ref="G302:H302" si="109">G303</f>
        <v>39285.5</v>
      </c>
      <c r="H302" s="43">
        <f t="shared" si="109"/>
        <v>9106.7000000000007</v>
      </c>
    </row>
    <row r="303" spans="1:8" ht="54" x14ac:dyDescent="0.3">
      <c r="A303" s="9" t="s">
        <v>138</v>
      </c>
      <c r="B303" s="10" t="s">
        <v>35</v>
      </c>
      <c r="C303" s="10" t="s">
        <v>242</v>
      </c>
      <c r="D303" s="6" t="s">
        <v>254</v>
      </c>
      <c r="E303" s="6" t="s">
        <v>139</v>
      </c>
      <c r="F303" s="42">
        <v>0</v>
      </c>
      <c r="G303" s="42">
        <f>G304</f>
        <v>39285.5</v>
      </c>
      <c r="H303" s="43">
        <f>H304</f>
        <v>9106.7000000000007</v>
      </c>
    </row>
    <row r="304" spans="1:8" ht="18" x14ac:dyDescent="0.3">
      <c r="A304" s="9" t="s">
        <v>140</v>
      </c>
      <c r="B304" s="10" t="s">
        <v>35</v>
      </c>
      <c r="C304" s="10" t="s">
        <v>242</v>
      </c>
      <c r="D304" s="6" t="s">
        <v>254</v>
      </c>
      <c r="E304" s="6" t="s">
        <v>141</v>
      </c>
      <c r="F304" s="42">
        <v>0</v>
      </c>
      <c r="G304" s="44">
        <v>39285.5</v>
      </c>
      <c r="H304" s="43">
        <v>9106.7000000000007</v>
      </c>
    </row>
    <row r="305" spans="1:8" ht="144" x14ac:dyDescent="0.3">
      <c r="A305" s="9" t="s">
        <v>255</v>
      </c>
      <c r="B305" s="10" t="s">
        <v>35</v>
      </c>
      <c r="C305" s="10" t="s">
        <v>242</v>
      </c>
      <c r="D305" s="6" t="s">
        <v>256</v>
      </c>
      <c r="E305" s="7"/>
      <c r="F305" s="42">
        <f>F306</f>
        <v>1204</v>
      </c>
      <c r="G305" s="42">
        <f t="shared" ref="G305:H306" si="110">G306</f>
        <v>937</v>
      </c>
      <c r="H305" s="43">
        <f t="shared" si="110"/>
        <v>6804</v>
      </c>
    </row>
    <row r="306" spans="1:8" ht="54" x14ac:dyDescent="0.3">
      <c r="A306" s="9" t="s">
        <v>138</v>
      </c>
      <c r="B306" s="10" t="s">
        <v>35</v>
      </c>
      <c r="C306" s="10" t="s">
        <v>242</v>
      </c>
      <c r="D306" s="6" t="s">
        <v>256</v>
      </c>
      <c r="E306" s="6" t="s">
        <v>139</v>
      </c>
      <c r="F306" s="42">
        <f>F307</f>
        <v>1204</v>
      </c>
      <c r="G306" s="42">
        <f t="shared" si="110"/>
        <v>937</v>
      </c>
      <c r="H306" s="43">
        <f t="shared" si="110"/>
        <v>6804</v>
      </c>
    </row>
    <row r="307" spans="1:8" ht="18" x14ac:dyDescent="0.3">
      <c r="A307" s="9" t="s">
        <v>140</v>
      </c>
      <c r="B307" s="10" t="s">
        <v>35</v>
      </c>
      <c r="C307" s="10" t="s">
        <v>242</v>
      </c>
      <c r="D307" s="6" t="s">
        <v>256</v>
      </c>
      <c r="E307" s="6" t="s">
        <v>141</v>
      </c>
      <c r="F307" s="42">
        <v>1204</v>
      </c>
      <c r="G307" s="44">
        <v>937</v>
      </c>
      <c r="H307" s="43">
        <v>6804</v>
      </c>
    </row>
    <row r="308" spans="1:8" ht="54" x14ac:dyDescent="0.3">
      <c r="A308" s="9" t="s">
        <v>257</v>
      </c>
      <c r="B308" s="10" t="s">
        <v>35</v>
      </c>
      <c r="C308" s="10" t="s">
        <v>242</v>
      </c>
      <c r="D308" s="6" t="s">
        <v>258</v>
      </c>
      <c r="E308" s="7"/>
      <c r="F308" s="42">
        <f>F309</f>
        <v>3222</v>
      </c>
      <c r="G308" s="42">
        <f t="shared" ref="G308:H309" si="111">G309</f>
        <v>15496</v>
      </c>
      <c r="H308" s="43">
        <f t="shared" si="111"/>
        <v>15030</v>
      </c>
    </row>
    <row r="309" spans="1:8" ht="54" x14ac:dyDescent="0.3">
      <c r="A309" s="9" t="s">
        <v>138</v>
      </c>
      <c r="B309" s="10" t="s">
        <v>35</v>
      </c>
      <c r="C309" s="10" t="s">
        <v>242</v>
      </c>
      <c r="D309" s="6" t="s">
        <v>258</v>
      </c>
      <c r="E309" s="6" t="s">
        <v>139</v>
      </c>
      <c r="F309" s="42">
        <f>F310</f>
        <v>3222</v>
      </c>
      <c r="G309" s="42">
        <f t="shared" si="111"/>
        <v>15496</v>
      </c>
      <c r="H309" s="43">
        <f t="shared" si="111"/>
        <v>15030</v>
      </c>
    </row>
    <row r="310" spans="1:8" ht="18" x14ac:dyDescent="0.3">
      <c r="A310" s="9" t="s">
        <v>140</v>
      </c>
      <c r="B310" s="10" t="s">
        <v>35</v>
      </c>
      <c r="C310" s="10" t="s">
        <v>242</v>
      </c>
      <c r="D310" s="6" t="s">
        <v>258</v>
      </c>
      <c r="E310" s="6" t="s">
        <v>141</v>
      </c>
      <c r="F310" s="42">
        <v>3222</v>
      </c>
      <c r="G310" s="44">
        <v>15496</v>
      </c>
      <c r="H310" s="43">
        <v>15030</v>
      </c>
    </row>
    <row r="311" spans="1:8" ht="72" x14ac:dyDescent="0.3">
      <c r="A311" s="9" t="s">
        <v>259</v>
      </c>
      <c r="B311" s="10" t="s">
        <v>35</v>
      </c>
      <c r="C311" s="10" t="s">
        <v>242</v>
      </c>
      <c r="D311" s="6" t="s">
        <v>260</v>
      </c>
      <c r="E311" s="7"/>
      <c r="F311" s="42">
        <f>F312</f>
        <v>18824</v>
      </c>
      <c r="G311" s="42">
        <f t="shared" ref="G311:H312" si="112">G312</f>
        <v>0</v>
      </c>
      <c r="H311" s="43">
        <f t="shared" si="112"/>
        <v>109280</v>
      </c>
    </row>
    <row r="312" spans="1:8" ht="54" x14ac:dyDescent="0.3">
      <c r="A312" s="9" t="s">
        <v>138</v>
      </c>
      <c r="B312" s="10" t="s">
        <v>35</v>
      </c>
      <c r="C312" s="10" t="s">
        <v>242</v>
      </c>
      <c r="D312" s="6" t="s">
        <v>260</v>
      </c>
      <c r="E312" s="6" t="s">
        <v>139</v>
      </c>
      <c r="F312" s="42">
        <f>F313</f>
        <v>18824</v>
      </c>
      <c r="G312" s="42">
        <f t="shared" si="112"/>
        <v>0</v>
      </c>
      <c r="H312" s="43">
        <f t="shared" si="112"/>
        <v>109280</v>
      </c>
    </row>
    <row r="313" spans="1:8" ht="18" x14ac:dyDescent="0.3">
      <c r="A313" s="9" t="s">
        <v>140</v>
      </c>
      <c r="B313" s="10" t="s">
        <v>35</v>
      </c>
      <c r="C313" s="10" t="s">
        <v>242</v>
      </c>
      <c r="D313" s="6" t="s">
        <v>260</v>
      </c>
      <c r="E313" s="6" t="s">
        <v>141</v>
      </c>
      <c r="F313" s="42">
        <v>18824</v>
      </c>
      <c r="G313" s="44">
        <v>0</v>
      </c>
      <c r="H313" s="43">
        <v>109280</v>
      </c>
    </row>
    <row r="314" spans="1:8" ht="36" x14ac:dyDescent="0.3">
      <c r="A314" s="9" t="s">
        <v>261</v>
      </c>
      <c r="B314" s="10" t="s">
        <v>35</v>
      </c>
      <c r="C314" s="10" t="s">
        <v>262</v>
      </c>
      <c r="D314" s="11"/>
      <c r="E314" s="11"/>
      <c r="F314" s="42">
        <f>F315+F321+F329+F350+F382+F365</f>
        <v>101003</v>
      </c>
      <c r="G314" s="42">
        <f t="shared" ref="G314:H314" si="113">G315+G321+G329+G350+G382+G365</f>
        <v>101003</v>
      </c>
      <c r="H314" s="43">
        <f t="shared" si="113"/>
        <v>101003</v>
      </c>
    </row>
    <row r="315" spans="1:8" ht="54" x14ac:dyDescent="0.3">
      <c r="A315" s="9" t="s">
        <v>155</v>
      </c>
      <c r="B315" s="10" t="s">
        <v>35</v>
      </c>
      <c r="C315" s="10" t="s">
        <v>262</v>
      </c>
      <c r="D315" s="10" t="s">
        <v>156</v>
      </c>
      <c r="E315" s="10"/>
      <c r="F315" s="42">
        <f>F316</f>
        <v>2986</v>
      </c>
      <c r="G315" s="42">
        <f t="shared" ref="G315:H319" si="114">G316</f>
        <v>2986</v>
      </c>
      <c r="H315" s="43">
        <f t="shared" si="114"/>
        <v>2986</v>
      </c>
    </row>
    <row r="316" spans="1:8" ht="36" x14ac:dyDescent="0.3">
      <c r="A316" s="9" t="s">
        <v>179</v>
      </c>
      <c r="B316" s="10" t="s">
        <v>35</v>
      </c>
      <c r="C316" s="10" t="s">
        <v>262</v>
      </c>
      <c r="D316" s="6" t="s">
        <v>180</v>
      </c>
      <c r="E316" s="6"/>
      <c r="F316" s="42">
        <f>F317</f>
        <v>2986</v>
      </c>
      <c r="G316" s="42">
        <f t="shared" si="114"/>
        <v>2986</v>
      </c>
      <c r="H316" s="43">
        <f t="shared" si="114"/>
        <v>2986</v>
      </c>
    </row>
    <row r="317" spans="1:8" ht="144" x14ac:dyDescent="0.3">
      <c r="A317" s="9" t="s">
        <v>263</v>
      </c>
      <c r="B317" s="10" t="s">
        <v>35</v>
      </c>
      <c r="C317" s="10" t="s">
        <v>262</v>
      </c>
      <c r="D317" s="6" t="s">
        <v>264</v>
      </c>
      <c r="E317" s="7"/>
      <c r="F317" s="42">
        <f>F318</f>
        <v>2986</v>
      </c>
      <c r="G317" s="42">
        <f t="shared" si="114"/>
        <v>2986</v>
      </c>
      <c r="H317" s="43">
        <f t="shared" si="114"/>
        <v>2986</v>
      </c>
    </row>
    <row r="318" spans="1:8" ht="90" x14ac:dyDescent="0.3">
      <c r="A318" s="9" t="s">
        <v>265</v>
      </c>
      <c r="B318" s="10" t="s">
        <v>35</v>
      </c>
      <c r="C318" s="10" t="s">
        <v>262</v>
      </c>
      <c r="D318" s="6" t="s">
        <v>266</v>
      </c>
      <c r="E318" s="7"/>
      <c r="F318" s="42">
        <f>F319</f>
        <v>2986</v>
      </c>
      <c r="G318" s="42">
        <f t="shared" si="114"/>
        <v>2986</v>
      </c>
      <c r="H318" s="43">
        <f t="shared" si="114"/>
        <v>2986</v>
      </c>
    </row>
    <row r="319" spans="1:8" ht="36" x14ac:dyDescent="0.3">
      <c r="A319" s="9" t="s">
        <v>30</v>
      </c>
      <c r="B319" s="10" t="s">
        <v>35</v>
      </c>
      <c r="C319" s="10" t="s">
        <v>262</v>
      </c>
      <c r="D319" s="6" t="s">
        <v>266</v>
      </c>
      <c r="E319" s="6" t="s">
        <v>31</v>
      </c>
      <c r="F319" s="42">
        <f>F320</f>
        <v>2986</v>
      </c>
      <c r="G319" s="42">
        <f t="shared" si="114"/>
        <v>2986</v>
      </c>
      <c r="H319" s="43">
        <f t="shared" si="114"/>
        <v>2986</v>
      </c>
    </row>
    <row r="320" spans="1:8" ht="54" x14ac:dyDescent="0.3">
      <c r="A320" s="9" t="s">
        <v>32</v>
      </c>
      <c r="B320" s="10" t="s">
        <v>35</v>
      </c>
      <c r="C320" s="10" t="s">
        <v>262</v>
      </c>
      <c r="D320" s="6" t="s">
        <v>266</v>
      </c>
      <c r="E320" s="6" t="s">
        <v>33</v>
      </c>
      <c r="F320" s="42">
        <v>2986</v>
      </c>
      <c r="G320" s="44">
        <v>2986</v>
      </c>
      <c r="H320" s="43">
        <v>2986</v>
      </c>
    </row>
    <row r="321" spans="1:8" ht="18" x14ac:dyDescent="0.3">
      <c r="A321" s="9" t="s">
        <v>267</v>
      </c>
      <c r="B321" s="10" t="s">
        <v>35</v>
      </c>
      <c r="C321" s="10" t="s">
        <v>262</v>
      </c>
      <c r="D321" s="10" t="s">
        <v>268</v>
      </c>
      <c r="E321" s="10"/>
      <c r="F321" s="42">
        <f>F322</f>
        <v>4742</v>
      </c>
      <c r="G321" s="42">
        <f t="shared" ref="G321:H323" si="115">G322</f>
        <v>4742</v>
      </c>
      <c r="H321" s="43">
        <f t="shared" si="115"/>
        <v>4742</v>
      </c>
    </row>
    <row r="322" spans="1:8" ht="72" x14ac:dyDescent="0.3">
      <c r="A322" s="9" t="s">
        <v>269</v>
      </c>
      <c r="B322" s="10" t="s">
        <v>35</v>
      </c>
      <c r="C322" s="10" t="s">
        <v>262</v>
      </c>
      <c r="D322" s="6" t="s">
        <v>270</v>
      </c>
      <c r="E322" s="6"/>
      <c r="F322" s="42">
        <f>F323</f>
        <v>4742</v>
      </c>
      <c r="G322" s="42">
        <f t="shared" si="115"/>
        <v>4742</v>
      </c>
      <c r="H322" s="43">
        <f t="shared" si="115"/>
        <v>4742</v>
      </c>
    </row>
    <row r="323" spans="1:8" ht="90" x14ac:dyDescent="0.3">
      <c r="A323" s="9" t="s">
        <v>271</v>
      </c>
      <c r="B323" s="10" t="s">
        <v>35</v>
      </c>
      <c r="C323" s="10" t="s">
        <v>262</v>
      </c>
      <c r="D323" s="6" t="s">
        <v>272</v>
      </c>
      <c r="E323" s="7"/>
      <c r="F323" s="42">
        <f>F324</f>
        <v>4742</v>
      </c>
      <c r="G323" s="42">
        <f t="shared" si="115"/>
        <v>4742</v>
      </c>
      <c r="H323" s="43">
        <f t="shared" si="115"/>
        <v>4742</v>
      </c>
    </row>
    <row r="324" spans="1:8" ht="270" x14ac:dyDescent="0.3">
      <c r="A324" s="9" t="s">
        <v>273</v>
      </c>
      <c r="B324" s="10" t="s">
        <v>35</v>
      </c>
      <c r="C324" s="10" t="s">
        <v>262</v>
      </c>
      <c r="D324" s="6" t="s">
        <v>274</v>
      </c>
      <c r="E324" s="7"/>
      <c r="F324" s="42">
        <f>F325+F327</f>
        <v>4742</v>
      </c>
      <c r="G324" s="42">
        <f t="shared" ref="G324:H324" si="116">G325+G327</f>
        <v>4742</v>
      </c>
      <c r="H324" s="43">
        <f t="shared" si="116"/>
        <v>4742</v>
      </c>
    </row>
    <row r="325" spans="1:8" ht="90" x14ac:dyDescent="0.3">
      <c r="A325" s="9" t="s">
        <v>18</v>
      </c>
      <c r="B325" s="10" t="s">
        <v>35</v>
      </c>
      <c r="C325" s="10" t="s">
        <v>262</v>
      </c>
      <c r="D325" s="6" t="s">
        <v>274</v>
      </c>
      <c r="E325" s="6" t="s">
        <v>19</v>
      </c>
      <c r="F325" s="42">
        <f>F326</f>
        <v>4396</v>
      </c>
      <c r="G325" s="42">
        <f t="shared" ref="G325:H325" si="117">G326</f>
        <v>4396</v>
      </c>
      <c r="H325" s="43">
        <f t="shared" si="117"/>
        <v>4396</v>
      </c>
    </row>
    <row r="326" spans="1:8" ht="36" x14ac:dyDescent="0.3">
      <c r="A326" s="9" t="s">
        <v>20</v>
      </c>
      <c r="B326" s="10" t="s">
        <v>35</v>
      </c>
      <c r="C326" s="10" t="s">
        <v>262</v>
      </c>
      <c r="D326" s="6" t="s">
        <v>274</v>
      </c>
      <c r="E326" s="6" t="s">
        <v>21</v>
      </c>
      <c r="F326" s="42">
        <v>4396</v>
      </c>
      <c r="G326" s="42">
        <v>4396</v>
      </c>
      <c r="H326" s="43">
        <v>4396</v>
      </c>
    </row>
    <row r="327" spans="1:8" ht="36" x14ac:dyDescent="0.3">
      <c r="A327" s="9" t="s">
        <v>30</v>
      </c>
      <c r="B327" s="10" t="s">
        <v>35</v>
      </c>
      <c r="C327" s="10" t="s">
        <v>262</v>
      </c>
      <c r="D327" s="6" t="s">
        <v>274</v>
      </c>
      <c r="E327" s="6" t="s">
        <v>31</v>
      </c>
      <c r="F327" s="42">
        <f>F328</f>
        <v>346</v>
      </c>
      <c r="G327" s="42">
        <f t="shared" ref="G327:H327" si="118">G328</f>
        <v>346</v>
      </c>
      <c r="H327" s="43">
        <f t="shared" si="118"/>
        <v>346</v>
      </c>
    </row>
    <row r="328" spans="1:8" ht="54" x14ac:dyDescent="0.3">
      <c r="A328" s="9" t="s">
        <v>32</v>
      </c>
      <c r="B328" s="10" t="s">
        <v>35</v>
      </c>
      <c r="C328" s="10" t="s">
        <v>262</v>
      </c>
      <c r="D328" s="6" t="s">
        <v>274</v>
      </c>
      <c r="E328" s="6" t="s">
        <v>33</v>
      </c>
      <c r="F328" s="42">
        <v>346</v>
      </c>
      <c r="G328" s="42">
        <v>346</v>
      </c>
      <c r="H328" s="43">
        <v>346</v>
      </c>
    </row>
    <row r="329" spans="1:8" ht="36" x14ac:dyDescent="0.3">
      <c r="A329" s="9" t="s">
        <v>275</v>
      </c>
      <c r="B329" s="10" t="s">
        <v>35</v>
      </c>
      <c r="C329" s="10" t="s">
        <v>262</v>
      </c>
      <c r="D329" s="10" t="s">
        <v>276</v>
      </c>
      <c r="E329" s="10"/>
      <c r="F329" s="42">
        <f>F330+F335+F345</f>
        <v>49815.9</v>
      </c>
      <c r="G329" s="42">
        <f t="shared" ref="G329:H329" si="119">G330+G335+G345</f>
        <v>49815.9</v>
      </c>
      <c r="H329" s="43">
        <f t="shared" si="119"/>
        <v>49815.9</v>
      </c>
    </row>
    <row r="330" spans="1:8" ht="18" x14ac:dyDescent="0.3">
      <c r="A330" s="9" t="s">
        <v>277</v>
      </c>
      <c r="B330" s="10" t="s">
        <v>35</v>
      </c>
      <c r="C330" s="10" t="s">
        <v>262</v>
      </c>
      <c r="D330" s="6" t="s">
        <v>278</v>
      </c>
      <c r="E330" s="6"/>
      <c r="F330" s="42">
        <f>F331</f>
        <v>12815.9</v>
      </c>
      <c r="G330" s="42">
        <f t="shared" ref="G330:H333" si="120">G331</f>
        <v>12815.9</v>
      </c>
      <c r="H330" s="43">
        <f t="shared" si="120"/>
        <v>12815.9</v>
      </c>
    </row>
    <row r="331" spans="1:8" ht="108" x14ac:dyDescent="0.3">
      <c r="A331" s="9" t="s">
        <v>279</v>
      </c>
      <c r="B331" s="10" t="s">
        <v>35</v>
      </c>
      <c r="C331" s="10" t="s">
        <v>262</v>
      </c>
      <c r="D331" s="6" t="s">
        <v>280</v>
      </c>
      <c r="E331" s="7"/>
      <c r="F331" s="42">
        <f>F332</f>
        <v>12815.9</v>
      </c>
      <c r="G331" s="42">
        <f t="shared" si="120"/>
        <v>12815.9</v>
      </c>
      <c r="H331" s="43">
        <f t="shared" si="120"/>
        <v>12815.9</v>
      </c>
    </row>
    <row r="332" spans="1:8" ht="54" x14ac:dyDescent="0.3">
      <c r="A332" s="9" t="s">
        <v>281</v>
      </c>
      <c r="B332" s="10" t="s">
        <v>35</v>
      </c>
      <c r="C332" s="10" t="s">
        <v>262</v>
      </c>
      <c r="D332" s="6" t="s">
        <v>282</v>
      </c>
      <c r="E332" s="7"/>
      <c r="F332" s="42">
        <f>F333</f>
        <v>12815.9</v>
      </c>
      <c r="G332" s="42">
        <f t="shared" si="120"/>
        <v>12815.9</v>
      </c>
      <c r="H332" s="43">
        <f t="shared" si="120"/>
        <v>12815.9</v>
      </c>
    </row>
    <row r="333" spans="1:8" ht="36" x14ac:dyDescent="0.3">
      <c r="A333" s="9" t="s">
        <v>30</v>
      </c>
      <c r="B333" s="10" t="s">
        <v>35</v>
      </c>
      <c r="C333" s="10" t="s">
        <v>262</v>
      </c>
      <c r="D333" s="6" t="s">
        <v>282</v>
      </c>
      <c r="E333" s="6" t="s">
        <v>31</v>
      </c>
      <c r="F333" s="42">
        <f>F334</f>
        <v>12815.9</v>
      </c>
      <c r="G333" s="42">
        <f t="shared" si="120"/>
        <v>12815.9</v>
      </c>
      <c r="H333" s="43">
        <f t="shared" si="120"/>
        <v>12815.9</v>
      </c>
    </row>
    <row r="334" spans="1:8" ht="54" x14ac:dyDescent="0.3">
      <c r="A334" s="9" t="s">
        <v>32</v>
      </c>
      <c r="B334" s="10" t="s">
        <v>35</v>
      </c>
      <c r="C334" s="10" t="s">
        <v>262</v>
      </c>
      <c r="D334" s="6" t="s">
        <v>282</v>
      </c>
      <c r="E334" s="6" t="s">
        <v>33</v>
      </c>
      <c r="F334" s="42">
        <v>12815.9</v>
      </c>
      <c r="G334" s="44">
        <v>12815.9</v>
      </c>
      <c r="H334" s="43">
        <v>12815.9</v>
      </c>
    </row>
    <row r="335" spans="1:8" ht="36" x14ac:dyDescent="0.3">
      <c r="A335" s="9" t="s">
        <v>283</v>
      </c>
      <c r="B335" s="10" t="s">
        <v>35</v>
      </c>
      <c r="C335" s="10" t="s">
        <v>262</v>
      </c>
      <c r="D335" s="6" t="s">
        <v>284</v>
      </c>
      <c r="E335" s="6"/>
      <c r="F335" s="42">
        <f>F336</f>
        <v>24000</v>
      </c>
      <c r="G335" s="42">
        <f t="shared" ref="G335:H335" si="121">G336</f>
        <v>24000</v>
      </c>
      <c r="H335" s="43">
        <f t="shared" si="121"/>
        <v>24000</v>
      </c>
    </row>
    <row r="336" spans="1:8" ht="54" x14ac:dyDescent="0.3">
      <c r="A336" s="9" t="s">
        <v>285</v>
      </c>
      <c r="B336" s="10" t="s">
        <v>35</v>
      </c>
      <c r="C336" s="10" t="s">
        <v>262</v>
      </c>
      <c r="D336" s="6" t="s">
        <v>286</v>
      </c>
      <c r="E336" s="7"/>
      <c r="F336" s="42">
        <f>F337+F340</f>
        <v>24000</v>
      </c>
      <c r="G336" s="42">
        <f t="shared" ref="G336:H336" si="122">G337+G340</f>
        <v>24000</v>
      </c>
      <c r="H336" s="43">
        <f t="shared" si="122"/>
        <v>24000</v>
      </c>
    </row>
    <row r="337" spans="1:8" ht="36" x14ac:dyDescent="0.3">
      <c r="A337" s="9" t="s">
        <v>287</v>
      </c>
      <c r="B337" s="10" t="s">
        <v>35</v>
      </c>
      <c r="C337" s="10" t="s">
        <v>262</v>
      </c>
      <c r="D337" s="6" t="s">
        <v>288</v>
      </c>
      <c r="E337" s="7"/>
      <c r="F337" s="42">
        <f>F338</f>
        <v>1000</v>
      </c>
      <c r="G337" s="42">
        <f t="shared" ref="G337:H338" si="123">G338</f>
        <v>1000</v>
      </c>
      <c r="H337" s="43">
        <f t="shared" si="123"/>
        <v>1000</v>
      </c>
    </row>
    <row r="338" spans="1:8" ht="18" x14ac:dyDescent="0.3">
      <c r="A338" s="9" t="s">
        <v>44</v>
      </c>
      <c r="B338" s="10" t="s">
        <v>35</v>
      </c>
      <c r="C338" s="10" t="s">
        <v>262</v>
      </c>
      <c r="D338" s="6" t="s">
        <v>288</v>
      </c>
      <c r="E338" s="6" t="s">
        <v>45</v>
      </c>
      <c r="F338" s="42">
        <f>F339</f>
        <v>1000</v>
      </c>
      <c r="G338" s="42">
        <f t="shared" si="123"/>
        <v>1000</v>
      </c>
      <c r="H338" s="43">
        <f t="shared" si="123"/>
        <v>1000</v>
      </c>
    </row>
    <row r="339" spans="1:8" ht="72" x14ac:dyDescent="0.3">
      <c r="A339" s="9" t="s">
        <v>289</v>
      </c>
      <c r="B339" s="10" t="s">
        <v>35</v>
      </c>
      <c r="C339" s="10" t="s">
        <v>262</v>
      </c>
      <c r="D339" s="6" t="s">
        <v>288</v>
      </c>
      <c r="E339" s="6" t="s">
        <v>290</v>
      </c>
      <c r="F339" s="42">
        <v>1000</v>
      </c>
      <c r="G339" s="42">
        <v>1000</v>
      </c>
      <c r="H339" s="43">
        <v>1000</v>
      </c>
    </row>
    <row r="340" spans="1:8" ht="72" x14ac:dyDescent="0.3">
      <c r="A340" s="9" t="s">
        <v>291</v>
      </c>
      <c r="B340" s="10" t="s">
        <v>35</v>
      </c>
      <c r="C340" s="10" t="s">
        <v>262</v>
      </c>
      <c r="D340" s="6" t="s">
        <v>292</v>
      </c>
      <c r="E340" s="7"/>
      <c r="F340" s="42">
        <f>F341+F343</f>
        <v>23000</v>
      </c>
      <c r="G340" s="42">
        <f t="shared" ref="G340:H340" si="124">G341+G343</f>
        <v>23000</v>
      </c>
      <c r="H340" s="43">
        <f t="shared" si="124"/>
        <v>23000</v>
      </c>
    </row>
    <row r="341" spans="1:8" ht="90" x14ac:dyDescent="0.3">
      <c r="A341" s="9" t="s">
        <v>18</v>
      </c>
      <c r="B341" s="10" t="s">
        <v>35</v>
      </c>
      <c r="C341" s="10" t="s">
        <v>262</v>
      </c>
      <c r="D341" s="6" t="s">
        <v>292</v>
      </c>
      <c r="E341" s="6" t="s">
        <v>19</v>
      </c>
      <c r="F341" s="42">
        <f>F342</f>
        <v>17966.599999999999</v>
      </c>
      <c r="G341" s="42">
        <f t="shared" ref="G341:H341" si="125">G342</f>
        <v>17966.599999999999</v>
      </c>
      <c r="H341" s="43">
        <f t="shared" si="125"/>
        <v>17966.599999999999</v>
      </c>
    </row>
    <row r="342" spans="1:8" ht="36" x14ac:dyDescent="0.3">
      <c r="A342" s="9" t="s">
        <v>20</v>
      </c>
      <c r="B342" s="10" t="s">
        <v>35</v>
      </c>
      <c r="C342" s="10" t="s">
        <v>262</v>
      </c>
      <c r="D342" s="6" t="s">
        <v>292</v>
      </c>
      <c r="E342" s="6" t="s">
        <v>21</v>
      </c>
      <c r="F342" s="42">
        <v>17966.599999999999</v>
      </c>
      <c r="G342" s="42">
        <v>17966.599999999999</v>
      </c>
      <c r="H342" s="43">
        <v>17966.599999999999</v>
      </c>
    </row>
    <row r="343" spans="1:8" ht="36" x14ac:dyDescent="0.3">
      <c r="A343" s="9" t="s">
        <v>30</v>
      </c>
      <c r="B343" s="10" t="s">
        <v>35</v>
      </c>
      <c r="C343" s="10" t="s">
        <v>262</v>
      </c>
      <c r="D343" s="6" t="s">
        <v>292</v>
      </c>
      <c r="E343" s="6" t="s">
        <v>31</v>
      </c>
      <c r="F343" s="42">
        <f>F344</f>
        <v>5033.3999999999996</v>
      </c>
      <c r="G343" s="42">
        <f t="shared" ref="G343:H343" si="126">G344</f>
        <v>5033.3999999999996</v>
      </c>
      <c r="H343" s="43">
        <f t="shared" si="126"/>
        <v>5033.3999999999996</v>
      </c>
    </row>
    <row r="344" spans="1:8" ht="54" x14ac:dyDescent="0.3">
      <c r="A344" s="9" t="s">
        <v>32</v>
      </c>
      <c r="B344" s="10" t="s">
        <v>35</v>
      </c>
      <c r="C344" s="10" t="s">
        <v>262</v>
      </c>
      <c r="D344" s="6" t="s">
        <v>292</v>
      </c>
      <c r="E344" s="6" t="s">
        <v>33</v>
      </c>
      <c r="F344" s="42">
        <v>5033.3999999999996</v>
      </c>
      <c r="G344" s="42">
        <v>5033.3999999999996</v>
      </c>
      <c r="H344" s="43">
        <v>5033.3999999999996</v>
      </c>
    </row>
    <row r="345" spans="1:8" ht="36" x14ac:dyDescent="0.3">
      <c r="A345" s="9" t="s">
        <v>293</v>
      </c>
      <c r="B345" s="10" t="s">
        <v>35</v>
      </c>
      <c r="C345" s="10" t="s">
        <v>262</v>
      </c>
      <c r="D345" s="6" t="s">
        <v>294</v>
      </c>
      <c r="E345" s="6"/>
      <c r="F345" s="42">
        <f>F346</f>
        <v>13000</v>
      </c>
      <c r="G345" s="42">
        <f t="shared" ref="G345:H348" si="127">G346</f>
        <v>13000</v>
      </c>
      <c r="H345" s="43">
        <f t="shared" si="127"/>
        <v>13000</v>
      </c>
    </row>
    <row r="346" spans="1:8" ht="36" x14ac:dyDescent="0.3">
      <c r="A346" s="9" t="s">
        <v>295</v>
      </c>
      <c r="B346" s="10" t="s">
        <v>35</v>
      </c>
      <c r="C346" s="10" t="s">
        <v>262</v>
      </c>
      <c r="D346" s="6" t="s">
        <v>296</v>
      </c>
      <c r="E346" s="7"/>
      <c r="F346" s="42">
        <f>F347</f>
        <v>13000</v>
      </c>
      <c r="G346" s="42">
        <f t="shared" si="127"/>
        <v>13000</v>
      </c>
      <c r="H346" s="43">
        <f t="shared" si="127"/>
        <v>13000</v>
      </c>
    </row>
    <row r="347" spans="1:8" ht="72" x14ac:dyDescent="0.3">
      <c r="A347" s="9" t="s">
        <v>297</v>
      </c>
      <c r="B347" s="10" t="s">
        <v>35</v>
      </c>
      <c r="C347" s="10" t="s">
        <v>262</v>
      </c>
      <c r="D347" s="6" t="s">
        <v>298</v>
      </c>
      <c r="E347" s="7"/>
      <c r="F347" s="42">
        <f>F348</f>
        <v>13000</v>
      </c>
      <c r="G347" s="42">
        <f t="shared" si="127"/>
        <v>13000</v>
      </c>
      <c r="H347" s="43">
        <f t="shared" si="127"/>
        <v>13000</v>
      </c>
    </row>
    <row r="348" spans="1:8" ht="54" x14ac:dyDescent="0.3">
      <c r="A348" s="9" t="s">
        <v>138</v>
      </c>
      <c r="B348" s="10" t="s">
        <v>35</v>
      </c>
      <c r="C348" s="10" t="s">
        <v>262</v>
      </c>
      <c r="D348" s="6" t="s">
        <v>298</v>
      </c>
      <c r="E348" s="6" t="s">
        <v>139</v>
      </c>
      <c r="F348" s="42">
        <f>F349</f>
        <v>13000</v>
      </c>
      <c r="G348" s="42">
        <f t="shared" si="127"/>
        <v>13000</v>
      </c>
      <c r="H348" s="43">
        <f t="shared" si="127"/>
        <v>13000</v>
      </c>
    </row>
    <row r="349" spans="1:8" ht="72" x14ac:dyDescent="0.3">
      <c r="A349" s="9" t="s">
        <v>299</v>
      </c>
      <c r="B349" s="10" t="s">
        <v>35</v>
      </c>
      <c r="C349" s="10" t="s">
        <v>262</v>
      </c>
      <c r="D349" s="6" t="s">
        <v>298</v>
      </c>
      <c r="E349" s="6" t="s">
        <v>300</v>
      </c>
      <c r="F349" s="42">
        <v>13000</v>
      </c>
      <c r="G349" s="44">
        <v>13000</v>
      </c>
      <c r="H349" s="43">
        <v>13000</v>
      </c>
    </row>
    <row r="350" spans="1:8" ht="44.25" customHeight="1" x14ac:dyDescent="0.3">
      <c r="A350" s="9" t="s">
        <v>10</v>
      </c>
      <c r="B350" s="10" t="s">
        <v>35</v>
      </c>
      <c r="C350" s="10" t="s">
        <v>262</v>
      </c>
      <c r="D350" s="10" t="s">
        <v>11</v>
      </c>
      <c r="E350" s="10"/>
      <c r="F350" s="42">
        <f>F351+F356</f>
        <v>20650.100000000002</v>
      </c>
      <c r="G350" s="42">
        <f t="shared" ref="G350:H350" si="128">G351+G356</f>
        <v>20650.100000000002</v>
      </c>
      <c r="H350" s="43">
        <f t="shared" si="128"/>
        <v>20650.100000000002</v>
      </c>
    </row>
    <row r="351" spans="1:8" ht="36" x14ac:dyDescent="0.3">
      <c r="A351" s="9" t="s">
        <v>104</v>
      </c>
      <c r="B351" s="10" t="s">
        <v>35</v>
      </c>
      <c r="C351" s="10" t="s">
        <v>262</v>
      </c>
      <c r="D351" s="6" t="s">
        <v>105</v>
      </c>
      <c r="E351" s="6"/>
      <c r="F351" s="42">
        <f>F352</f>
        <v>1500</v>
      </c>
      <c r="G351" s="42">
        <f t="shared" ref="G351:H354" si="129">G352</f>
        <v>1500</v>
      </c>
      <c r="H351" s="43">
        <f t="shared" si="129"/>
        <v>1500</v>
      </c>
    </row>
    <row r="352" spans="1:8" ht="72" x14ac:dyDescent="0.3">
      <c r="A352" s="9" t="s">
        <v>106</v>
      </c>
      <c r="B352" s="10" t="s">
        <v>35</v>
      </c>
      <c r="C352" s="10" t="s">
        <v>262</v>
      </c>
      <c r="D352" s="6" t="s">
        <v>107</v>
      </c>
      <c r="E352" s="7"/>
      <c r="F352" s="42">
        <f>F353</f>
        <v>1500</v>
      </c>
      <c r="G352" s="42">
        <f t="shared" si="129"/>
        <v>1500</v>
      </c>
      <c r="H352" s="43">
        <f t="shared" si="129"/>
        <v>1500</v>
      </c>
    </row>
    <row r="353" spans="1:8" ht="54" x14ac:dyDescent="0.3">
      <c r="A353" s="9" t="s">
        <v>108</v>
      </c>
      <c r="B353" s="10" t="s">
        <v>35</v>
      </c>
      <c r="C353" s="10" t="s">
        <v>262</v>
      </c>
      <c r="D353" s="6" t="s">
        <v>109</v>
      </c>
      <c r="E353" s="7"/>
      <c r="F353" s="42">
        <f>F354</f>
        <v>1500</v>
      </c>
      <c r="G353" s="42">
        <f t="shared" si="129"/>
        <v>1500</v>
      </c>
      <c r="H353" s="43">
        <f t="shared" si="129"/>
        <v>1500</v>
      </c>
    </row>
    <row r="354" spans="1:8" ht="36" x14ac:dyDescent="0.3">
      <c r="A354" s="9" t="s">
        <v>30</v>
      </c>
      <c r="B354" s="10" t="s">
        <v>35</v>
      </c>
      <c r="C354" s="10" t="s">
        <v>262</v>
      </c>
      <c r="D354" s="6" t="s">
        <v>109</v>
      </c>
      <c r="E354" s="6" t="s">
        <v>31</v>
      </c>
      <c r="F354" s="42">
        <f>F355</f>
        <v>1500</v>
      </c>
      <c r="G354" s="42">
        <f t="shared" si="129"/>
        <v>1500</v>
      </c>
      <c r="H354" s="43">
        <f t="shared" si="129"/>
        <v>1500</v>
      </c>
    </row>
    <row r="355" spans="1:8" ht="54" x14ac:dyDescent="0.3">
      <c r="A355" s="9" t="s">
        <v>32</v>
      </c>
      <c r="B355" s="10" t="s">
        <v>35</v>
      </c>
      <c r="C355" s="10" t="s">
        <v>262</v>
      </c>
      <c r="D355" s="6" t="s">
        <v>109</v>
      </c>
      <c r="E355" s="6" t="s">
        <v>33</v>
      </c>
      <c r="F355" s="42">
        <v>1500</v>
      </c>
      <c r="G355" s="44">
        <v>1500</v>
      </c>
      <c r="H355" s="43">
        <v>1500</v>
      </c>
    </row>
    <row r="356" spans="1:8" ht="18" x14ac:dyDescent="0.3">
      <c r="A356" s="9" t="s">
        <v>12</v>
      </c>
      <c r="B356" s="10" t="s">
        <v>35</v>
      </c>
      <c r="C356" s="10" t="s">
        <v>262</v>
      </c>
      <c r="D356" s="6" t="s">
        <v>13</v>
      </c>
      <c r="E356" s="6"/>
      <c r="F356" s="42">
        <f>F357</f>
        <v>19150.100000000002</v>
      </c>
      <c r="G356" s="42">
        <f t="shared" ref="G356:H357" si="130">G357</f>
        <v>19150.100000000002</v>
      </c>
      <c r="H356" s="43">
        <f t="shared" si="130"/>
        <v>19150.100000000002</v>
      </c>
    </row>
    <row r="357" spans="1:8" ht="54" x14ac:dyDescent="0.3">
      <c r="A357" s="9" t="s">
        <v>14</v>
      </c>
      <c r="B357" s="10" t="s">
        <v>35</v>
      </c>
      <c r="C357" s="10" t="s">
        <v>262</v>
      </c>
      <c r="D357" s="6" t="s">
        <v>15</v>
      </c>
      <c r="E357" s="7"/>
      <c r="F357" s="42">
        <f>F358</f>
        <v>19150.100000000002</v>
      </c>
      <c r="G357" s="42">
        <f t="shared" si="130"/>
        <v>19150.100000000002</v>
      </c>
      <c r="H357" s="43">
        <f t="shared" si="130"/>
        <v>19150.100000000002</v>
      </c>
    </row>
    <row r="358" spans="1:8" ht="36" x14ac:dyDescent="0.3">
      <c r="A358" s="9" t="s">
        <v>48</v>
      </c>
      <c r="B358" s="10" t="s">
        <v>35</v>
      </c>
      <c r="C358" s="10" t="s">
        <v>262</v>
      </c>
      <c r="D358" s="6" t="s">
        <v>49</v>
      </c>
      <c r="E358" s="7"/>
      <c r="F358" s="42">
        <f>F359+F361+F363</f>
        <v>19150.100000000002</v>
      </c>
      <c r="G358" s="42">
        <f t="shared" ref="G358:H358" si="131">G359+G361+G363</f>
        <v>19150.100000000002</v>
      </c>
      <c r="H358" s="43">
        <f t="shared" si="131"/>
        <v>19150.100000000002</v>
      </c>
    </row>
    <row r="359" spans="1:8" ht="90" x14ac:dyDescent="0.3">
      <c r="A359" s="9" t="s">
        <v>18</v>
      </c>
      <c r="B359" s="10" t="s">
        <v>35</v>
      </c>
      <c r="C359" s="10" t="s">
        <v>262</v>
      </c>
      <c r="D359" s="6" t="s">
        <v>49</v>
      </c>
      <c r="E359" s="6" t="s">
        <v>19</v>
      </c>
      <c r="F359" s="42">
        <f>F360</f>
        <v>17367.400000000001</v>
      </c>
      <c r="G359" s="42">
        <f t="shared" ref="G359:H359" si="132">G360</f>
        <v>17367.400000000001</v>
      </c>
      <c r="H359" s="43">
        <f t="shared" si="132"/>
        <v>17367.400000000001</v>
      </c>
    </row>
    <row r="360" spans="1:8" ht="36" x14ac:dyDescent="0.3">
      <c r="A360" s="9" t="s">
        <v>118</v>
      </c>
      <c r="B360" s="10" t="s">
        <v>35</v>
      </c>
      <c r="C360" s="10" t="s">
        <v>262</v>
      </c>
      <c r="D360" s="6" t="s">
        <v>49</v>
      </c>
      <c r="E360" s="6" t="s">
        <v>119</v>
      </c>
      <c r="F360" s="42">
        <v>17367.400000000001</v>
      </c>
      <c r="G360" s="42">
        <v>17367.400000000001</v>
      </c>
      <c r="H360" s="43">
        <v>17367.400000000001</v>
      </c>
    </row>
    <row r="361" spans="1:8" ht="36" x14ac:dyDescent="0.3">
      <c r="A361" s="9" t="s">
        <v>30</v>
      </c>
      <c r="B361" s="10" t="s">
        <v>35</v>
      </c>
      <c r="C361" s="10" t="s">
        <v>262</v>
      </c>
      <c r="D361" s="6" t="s">
        <v>49</v>
      </c>
      <c r="E361" s="6" t="s">
        <v>31</v>
      </c>
      <c r="F361" s="42">
        <f>F362</f>
        <v>1775.5</v>
      </c>
      <c r="G361" s="42">
        <f t="shared" ref="G361:H361" si="133">G362</f>
        <v>1775.5</v>
      </c>
      <c r="H361" s="43">
        <f t="shared" si="133"/>
        <v>1775.5</v>
      </c>
    </row>
    <row r="362" spans="1:8" ht="54" x14ac:dyDescent="0.3">
      <c r="A362" s="9" t="s">
        <v>32</v>
      </c>
      <c r="B362" s="10" t="s">
        <v>35</v>
      </c>
      <c r="C362" s="10" t="s">
        <v>262</v>
      </c>
      <c r="D362" s="6" t="s">
        <v>49</v>
      </c>
      <c r="E362" s="6" t="s">
        <v>33</v>
      </c>
      <c r="F362" s="42">
        <v>1775.5</v>
      </c>
      <c r="G362" s="42">
        <v>1775.5</v>
      </c>
      <c r="H362" s="43">
        <v>1775.5</v>
      </c>
    </row>
    <row r="363" spans="1:8" ht="18" x14ac:dyDescent="0.3">
      <c r="A363" s="9" t="s">
        <v>44</v>
      </c>
      <c r="B363" s="10" t="s">
        <v>35</v>
      </c>
      <c r="C363" s="10" t="s">
        <v>262</v>
      </c>
      <c r="D363" s="6" t="s">
        <v>49</v>
      </c>
      <c r="E363" s="6" t="s">
        <v>45</v>
      </c>
      <c r="F363" s="42">
        <f>F364</f>
        <v>7.2</v>
      </c>
      <c r="G363" s="42">
        <f t="shared" ref="G363:H363" si="134">G364</f>
        <v>7.2</v>
      </c>
      <c r="H363" s="43">
        <f t="shared" si="134"/>
        <v>7.2</v>
      </c>
    </row>
    <row r="364" spans="1:8" ht="18" x14ac:dyDescent="0.3">
      <c r="A364" s="9" t="s">
        <v>46</v>
      </c>
      <c r="B364" s="10" t="s">
        <v>35</v>
      </c>
      <c r="C364" s="10" t="s">
        <v>262</v>
      </c>
      <c r="D364" s="6" t="s">
        <v>49</v>
      </c>
      <c r="E364" s="6" t="s">
        <v>47</v>
      </c>
      <c r="F364" s="42">
        <v>7.2</v>
      </c>
      <c r="G364" s="42">
        <v>7.2</v>
      </c>
      <c r="H364" s="43">
        <v>7.2</v>
      </c>
    </row>
    <row r="365" spans="1:8" ht="36" x14ac:dyDescent="0.3">
      <c r="A365" s="9" t="s">
        <v>301</v>
      </c>
      <c r="B365" s="10" t="s">
        <v>35</v>
      </c>
      <c r="C365" s="10" t="s">
        <v>262</v>
      </c>
      <c r="D365" s="10" t="s">
        <v>302</v>
      </c>
      <c r="E365" s="10"/>
      <c r="F365" s="42">
        <f>F366+F371</f>
        <v>5809</v>
      </c>
      <c r="G365" s="42">
        <f t="shared" ref="G365:H365" si="135">G366+G371</f>
        <v>5809</v>
      </c>
      <c r="H365" s="43">
        <f t="shared" si="135"/>
        <v>5809</v>
      </c>
    </row>
    <row r="366" spans="1:8" ht="36" x14ac:dyDescent="0.3">
      <c r="A366" s="9" t="s">
        <v>303</v>
      </c>
      <c r="B366" s="10" t="s">
        <v>35</v>
      </c>
      <c r="C366" s="10" t="s">
        <v>262</v>
      </c>
      <c r="D366" s="6" t="s">
        <v>304</v>
      </c>
      <c r="E366" s="6"/>
      <c r="F366" s="42">
        <f>F367</f>
        <v>1016</v>
      </c>
      <c r="G366" s="42">
        <f t="shared" ref="G366:H369" si="136">G367</f>
        <v>0</v>
      </c>
      <c r="H366" s="43">
        <f t="shared" si="136"/>
        <v>0</v>
      </c>
    </row>
    <row r="367" spans="1:8" ht="72" x14ac:dyDescent="0.3">
      <c r="A367" s="9" t="s">
        <v>305</v>
      </c>
      <c r="B367" s="10" t="s">
        <v>35</v>
      </c>
      <c r="C367" s="10" t="s">
        <v>262</v>
      </c>
      <c r="D367" s="6" t="s">
        <v>306</v>
      </c>
      <c r="E367" s="7"/>
      <c r="F367" s="42">
        <f>F368</f>
        <v>1016</v>
      </c>
      <c r="G367" s="42">
        <f t="shared" si="136"/>
        <v>0</v>
      </c>
      <c r="H367" s="43">
        <f t="shared" si="136"/>
        <v>0</v>
      </c>
    </row>
    <row r="368" spans="1:8" ht="108" x14ac:dyDescent="0.3">
      <c r="A368" s="9" t="s">
        <v>307</v>
      </c>
      <c r="B368" s="10" t="s">
        <v>35</v>
      </c>
      <c r="C368" s="10" t="s">
        <v>262</v>
      </c>
      <c r="D368" s="6" t="s">
        <v>308</v>
      </c>
      <c r="E368" s="7"/>
      <c r="F368" s="42">
        <f>F369</f>
        <v>1016</v>
      </c>
      <c r="G368" s="42">
        <f t="shared" si="136"/>
        <v>0</v>
      </c>
      <c r="H368" s="43">
        <f t="shared" si="136"/>
        <v>0</v>
      </c>
    </row>
    <row r="369" spans="1:8" ht="36" x14ac:dyDescent="0.3">
      <c r="A369" s="9" t="s">
        <v>30</v>
      </c>
      <c r="B369" s="10" t="s">
        <v>35</v>
      </c>
      <c r="C369" s="10" t="s">
        <v>262</v>
      </c>
      <c r="D369" s="6" t="s">
        <v>308</v>
      </c>
      <c r="E369" s="6" t="s">
        <v>31</v>
      </c>
      <c r="F369" s="42">
        <f>F370</f>
        <v>1016</v>
      </c>
      <c r="G369" s="42">
        <f t="shared" si="136"/>
        <v>0</v>
      </c>
      <c r="H369" s="43">
        <f t="shared" si="136"/>
        <v>0</v>
      </c>
    </row>
    <row r="370" spans="1:8" ht="54" x14ac:dyDescent="0.3">
      <c r="A370" s="9" t="s">
        <v>32</v>
      </c>
      <c r="B370" s="10" t="s">
        <v>35</v>
      </c>
      <c r="C370" s="10" t="s">
        <v>262</v>
      </c>
      <c r="D370" s="6" t="s">
        <v>308</v>
      </c>
      <c r="E370" s="6" t="s">
        <v>33</v>
      </c>
      <c r="F370" s="42">
        <f>1000+16</f>
        <v>1016</v>
      </c>
      <c r="G370" s="42">
        <f>1000-1000</f>
        <v>0</v>
      </c>
      <c r="H370" s="43">
        <f>1000-1000</f>
        <v>0</v>
      </c>
    </row>
    <row r="371" spans="1:8" ht="36" x14ac:dyDescent="0.3">
      <c r="A371" s="9" t="s">
        <v>309</v>
      </c>
      <c r="B371" s="10" t="s">
        <v>35</v>
      </c>
      <c r="C371" s="10" t="s">
        <v>262</v>
      </c>
      <c r="D371" s="6" t="s">
        <v>310</v>
      </c>
      <c r="E371" s="6"/>
      <c r="F371" s="42">
        <f>F372+F378</f>
        <v>4793</v>
      </c>
      <c r="G371" s="42">
        <f t="shared" ref="G371:H371" si="137">G372+G378</f>
        <v>5809</v>
      </c>
      <c r="H371" s="43">
        <f t="shared" si="137"/>
        <v>5809</v>
      </c>
    </row>
    <row r="372" spans="1:8" ht="90" x14ac:dyDescent="0.3">
      <c r="A372" s="9" t="s">
        <v>311</v>
      </c>
      <c r="B372" s="10" t="s">
        <v>35</v>
      </c>
      <c r="C372" s="10" t="s">
        <v>262</v>
      </c>
      <c r="D372" s="6" t="s">
        <v>312</v>
      </c>
      <c r="E372" s="7"/>
      <c r="F372" s="42">
        <f>F373</f>
        <v>3793</v>
      </c>
      <c r="G372" s="42">
        <f t="shared" ref="G372:H372" si="138">G373</f>
        <v>3793</v>
      </c>
      <c r="H372" s="43">
        <f t="shared" si="138"/>
        <v>3793</v>
      </c>
    </row>
    <row r="373" spans="1:8" ht="252" x14ac:dyDescent="0.3">
      <c r="A373" s="9" t="s">
        <v>313</v>
      </c>
      <c r="B373" s="10" t="s">
        <v>35</v>
      </c>
      <c r="C373" s="10" t="s">
        <v>262</v>
      </c>
      <c r="D373" s="6" t="s">
        <v>314</v>
      </c>
      <c r="E373" s="7"/>
      <c r="F373" s="42">
        <f>F374+F376</f>
        <v>3793</v>
      </c>
      <c r="G373" s="42">
        <f t="shared" ref="G373:H373" si="139">G374+G376</f>
        <v>3793</v>
      </c>
      <c r="H373" s="43">
        <f t="shared" si="139"/>
        <v>3793</v>
      </c>
    </row>
    <row r="374" spans="1:8" ht="90" x14ac:dyDescent="0.3">
      <c r="A374" s="9" t="s">
        <v>18</v>
      </c>
      <c r="B374" s="10" t="s">
        <v>35</v>
      </c>
      <c r="C374" s="10" t="s">
        <v>262</v>
      </c>
      <c r="D374" s="6" t="s">
        <v>314</v>
      </c>
      <c r="E374" s="6" t="s">
        <v>19</v>
      </c>
      <c r="F374" s="42">
        <f>F375</f>
        <v>3226</v>
      </c>
      <c r="G374" s="42">
        <f t="shared" ref="G374:H374" si="140">G375</f>
        <v>3226</v>
      </c>
      <c r="H374" s="43">
        <f t="shared" si="140"/>
        <v>3226</v>
      </c>
    </row>
    <row r="375" spans="1:8" ht="36" x14ac:dyDescent="0.3">
      <c r="A375" s="9" t="s">
        <v>20</v>
      </c>
      <c r="B375" s="10" t="s">
        <v>35</v>
      </c>
      <c r="C375" s="10" t="s">
        <v>262</v>
      </c>
      <c r="D375" s="6" t="s">
        <v>314</v>
      </c>
      <c r="E375" s="6" t="s">
        <v>21</v>
      </c>
      <c r="F375" s="42">
        <v>3226</v>
      </c>
      <c r="G375" s="42">
        <v>3226</v>
      </c>
      <c r="H375" s="43">
        <v>3226</v>
      </c>
    </row>
    <row r="376" spans="1:8" ht="36" x14ac:dyDescent="0.3">
      <c r="A376" s="9" t="s">
        <v>30</v>
      </c>
      <c r="B376" s="10" t="s">
        <v>35</v>
      </c>
      <c r="C376" s="10" t="s">
        <v>262</v>
      </c>
      <c r="D376" s="6" t="s">
        <v>314</v>
      </c>
      <c r="E376" s="6" t="s">
        <v>31</v>
      </c>
      <c r="F376" s="42">
        <f>F377</f>
        <v>567</v>
      </c>
      <c r="G376" s="42">
        <f t="shared" ref="G376:H376" si="141">G377</f>
        <v>567</v>
      </c>
      <c r="H376" s="43">
        <f t="shared" si="141"/>
        <v>567</v>
      </c>
    </row>
    <row r="377" spans="1:8" ht="54" x14ac:dyDescent="0.3">
      <c r="A377" s="9" t="s">
        <v>32</v>
      </c>
      <c r="B377" s="10" t="s">
        <v>35</v>
      </c>
      <c r="C377" s="10" t="s">
        <v>262</v>
      </c>
      <c r="D377" s="6" t="s">
        <v>314</v>
      </c>
      <c r="E377" s="6" t="s">
        <v>33</v>
      </c>
      <c r="F377" s="42">
        <v>567</v>
      </c>
      <c r="G377" s="42">
        <v>567</v>
      </c>
      <c r="H377" s="43">
        <v>567</v>
      </c>
    </row>
    <row r="378" spans="1:8" ht="72" x14ac:dyDescent="0.3">
      <c r="A378" s="9" t="s">
        <v>315</v>
      </c>
      <c r="B378" s="10" t="s">
        <v>35</v>
      </c>
      <c r="C378" s="10" t="s">
        <v>262</v>
      </c>
      <c r="D378" s="6" t="s">
        <v>316</v>
      </c>
      <c r="E378" s="7"/>
      <c r="F378" s="42">
        <f>F379</f>
        <v>1000</v>
      </c>
      <c r="G378" s="42">
        <f t="shared" ref="G378:H380" si="142">G379</f>
        <v>2016</v>
      </c>
      <c r="H378" s="43">
        <f t="shared" si="142"/>
        <v>2016</v>
      </c>
    </row>
    <row r="379" spans="1:8" ht="54" x14ac:dyDescent="0.3">
      <c r="A379" s="9" t="s">
        <v>317</v>
      </c>
      <c r="B379" s="10" t="s">
        <v>35</v>
      </c>
      <c r="C379" s="10" t="s">
        <v>262</v>
      </c>
      <c r="D379" s="6">
        <v>1620401210</v>
      </c>
      <c r="E379" s="7"/>
      <c r="F379" s="42">
        <f>F380</f>
        <v>1000</v>
      </c>
      <c r="G379" s="42">
        <f t="shared" si="142"/>
        <v>2016</v>
      </c>
      <c r="H379" s="43">
        <f t="shared" si="142"/>
        <v>2016</v>
      </c>
    </row>
    <row r="380" spans="1:8" ht="36" x14ac:dyDescent="0.3">
      <c r="A380" s="9" t="s">
        <v>30</v>
      </c>
      <c r="B380" s="10" t="s">
        <v>35</v>
      </c>
      <c r="C380" s="10" t="s">
        <v>262</v>
      </c>
      <c r="D380" s="6" t="s">
        <v>318</v>
      </c>
      <c r="E380" s="6" t="s">
        <v>31</v>
      </c>
      <c r="F380" s="42">
        <f>F381</f>
        <v>1000</v>
      </c>
      <c r="G380" s="42">
        <f t="shared" si="142"/>
        <v>2016</v>
      </c>
      <c r="H380" s="43">
        <f t="shared" si="142"/>
        <v>2016</v>
      </c>
    </row>
    <row r="381" spans="1:8" ht="54" x14ac:dyDescent="0.3">
      <c r="A381" s="9" t="s">
        <v>32</v>
      </c>
      <c r="B381" s="10" t="s">
        <v>35</v>
      </c>
      <c r="C381" s="10" t="s">
        <v>262</v>
      </c>
      <c r="D381" s="6" t="s">
        <v>318</v>
      </c>
      <c r="E381" s="6" t="s">
        <v>33</v>
      </c>
      <c r="F381" s="42">
        <f>1016-16</f>
        <v>1000</v>
      </c>
      <c r="G381" s="42">
        <f>1016+1000</f>
        <v>2016</v>
      </c>
      <c r="H381" s="43">
        <f>1016+1000</f>
        <v>2016</v>
      </c>
    </row>
    <row r="382" spans="1:8" ht="36" x14ac:dyDescent="0.3">
      <c r="A382" s="9" t="s">
        <v>319</v>
      </c>
      <c r="B382" s="10" t="s">
        <v>35</v>
      </c>
      <c r="C382" s="10" t="s">
        <v>262</v>
      </c>
      <c r="D382" s="10" t="s">
        <v>320</v>
      </c>
      <c r="E382" s="10"/>
      <c r="F382" s="42">
        <f>F383</f>
        <v>17000</v>
      </c>
      <c r="G382" s="42">
        <f t="shared" ref="G382:H386" si="143">G383</f>
        <v>17000</v>
      </c>
      <c r="H382" s="43">
        <f t="shared" si="143"/>
        <v>17000</v>
      </c>
    </row>
    <row r="383" spans="1:8" ht="18" x14ac:dyDescent="0.3">
      <c r="A383" s="9" t="s">
        <v>12</v>
      </c>
      <c r="B383" s="10" t="s">
        <v>35</v>
      </c>
      <c r="C383" s="10" t="s">
        <v>262</v>
      </c>
      <c r="D383" s="6" t="s">
        <v>321</v>
      </c>
      <c r="E383" s="6"/>
      <c r="F383" s="42">
        <f>F384</f>
        <v>17000</v>
      </c>
      <c r="G383" s="42">
        <f t="shared" si="143"/>
        <v>17000</v>
      </c>
      <c r="H383" s="43">
        <f t="shared" si="143"/>
        <v>17000</v>
      </c>
    </row>
    <row r="384" spans="1:8" ht="54" x14ac:dyDescent="0.3">
      <c r="A384" s="9" t="s">
        <v>14</v>
      </c>
      <c r="B384" s="10" t="s">
        <v>35</v>
      </c>
      <c r="C384" s="10" t="s">
        <v>262</v>
      </c>
      <c r="D384" s="6" t="s">
        <v>322</v>
      </c>
      <c r="E384" s="7"/>
      <c r="F384" s="42">
        <f>F385</f>
        <v>17000</v>
      </c>
      <c r="G384" s="42">
        <f t="shared" si="143"/>
        <v>17000</v>
      </c>
      <c r="H384" s="43">
        <f t="shared" si="143"/>
        <v>17000</v>
      </c>
    </row>
    <row r="385" spans="1:8" ht="54" x14ac:dyDescent="0.3">
      <c r="A385" s="9" t="s">
        <v>323</v>
      </c>
      <c r="B385" s="10" t="s">
        <v>35</v>
      </c>
      <c r="C385" s="10" t="s">
        <v>262</v>
      </c>
      <c r="D385" s="6" t="s">
        <v>324</v>
      </c>
      <c r="E385" s="7"/>
      <c r="F385" s="42">
        <f>F386</f>
        <v>17000</v>
      </c>
      <c r="G385" s="42">
        <f t="shared" si="143"/>
        <v>17000</v>
      </c>
      <c r="H385" s="43">
        <f t="shared" si="143"/>
        <v>17000</v>
      </c>
    </row>
    <row r="386" spans="1:8" ht="54" x14ac:dyDescent="0.3">
      <c r="A386" s="9" t="s">
        <v>138</v>
      </c>
      <c r="B386" s="10" t="s">
        <v>35</v>
      </c>
      <c r="C386" s="10" t="s">
        <v>262</v>
      </c>
      <c r="D386" s="6" t="s">
        <v>324</v>
      </c>
      <c r="E386" s="6" t="s">
        <v>139</v>
      </c>
      <c r="F386" s="42">
        <f>F387</f>
        <v>17000</v>
      </c>
      <c r="G386" s="42">
        <f t="shared" si="143"/>
        <v>17000</v>
      </c>
      <c r="H386" s="43">
        <f t="shared" si="143"/>
        <v>17000</v>
      </c>
    </row>
    <row r="387" spans="1:8" ht="18.600000000000001" thickBot="1" x14ac:dyDescent="0.35">
      <c r="A387" s="12" t="s">
        <v>140</v>
      </c>
      <c r="B387" s="13" t="s">
        <v>35</v>
      </c>
      <c r="C387" s="13" t="s">
        <v>262</v>
      </c>
      <c r="D387" s="14" t="s">
        <v>324</v>
      </c>
      <c r="E387" s="14" t="s">
        <v>141</v>
      </c>
      <c r="F387" s="45">
        <v>17000</v>
      </c>
      <c r="G387" s="45">
        <v>17000</v>
      </c>
      <c r="H387" s="47">
        <v>17000</v>
      </c>
    </row>
    <row r="388" spans="1:8" ht="18" thickBot="1" x14ac:dyDescent="0.35">
      <c r="A388" s="33" t="s">
        <v>325</v>
      </c>
      <c r="B388" s="34" t="s">
        <v>193</v>
      </c>
      <c r="C388" s="34"/>
      <c r="D388" s="34"/>
      <c r="E388" s="34"/>
      <c r="F388" s="57">
        <f>F389+F422+F468+F539</f>
        <v>2116528.7999999998</v>
      </c>
      <c r="G388" s="57">
        <f>G389+G422+G468+G539</f>
        <v>1516291.5999999999</v>
      </c>
      <c r="H388" s="58">
        <f>H389+H422+H468+H539</f>
        <v>1643209.6</v>
      </c>
    </row>
    <row r="389" spans="1:8" ht="18" x14ac:dyDescent="0.3">
      <c r="A389" s="8" t="s">
        <v>326</v>
      </c>
      <c r="B389" s="5" t="s">
        <v>193</v>
      </c>
      <c r="C389" s="5" t="s">
        <v>7</v>
      </c>
      <c r="D389" s="16"/>
      <c r="E389" s="16"/>
      <c r="F389" s="40">
        <f>F390+F396</f>
        <v>467019.10000000003</v>
      </c>
      <c r="G389" s="40">
        <f t="shared" ref="G389:H389" si="144">G390+G396</f>
        <v>300575.2</v>
      </c>
      <c r="H389" s="41">
        <f t="shared" si="144"/>
        <v>376231.7</v>
      </c>
    </row>
    <row r="390" spans="1:8" ht="36" x14ac:dyDescent="0.3">
      <c r="A390" s="9" t="s">
        <v>233</v>
      </c>
      <c r="B390" s="10" t="s">
        <v>193</v>
      </c>
      <c r="C390" s="10" t="s">
        <v>7</v>
      </c>
      <c r="D390" s="10" t="s">
        <v>234</v>
      </c>
      <c r="E390" s="10"/>
      <c r="F390" s="42">
        <f>F391</f>
        <v>34163.9</v>
      </c>
      <c r="G390" s="42">
        <f t="shared" ref="G390:H394" si="145">G391</f>
        <v>5288.3</v>
      </c>
      <c r="H390" s="41">
        <f t="shared" si="145"/>
        <v>0</v>
      </c>
    </row>
    <row r="391" spans="1:8" ht="54" x14ac:dyDescent="0.3">
      <c r="A391" s="9" t="s">
        <v>327</v>
      </c>
      <c r="B391" s="10" t="s">
        <v>193</v>
      </c>
      <c r="C391" s="10" t="s">
        <v>7</v>
      </c>
      <c r="D391" s="6" t="s">
        <v>328</v>
      </c>
      <c r="E391" s="6"/>
      <c r="F391" s="42">
        <f>F392</f>
        <v>34163.9</v>
      </c>
      <c r="G391" s="42">
        <f t="shared" si="145"/>
        <v>5288.3</v>
      </c>
      <c r="H391" s="41">
        <f t="shared" si="145"/>
        <v>0</v>
      </c>
    </row>
    <row r="392" spans="1:8" ht="54" x14ac:dyDescent="0.3">
      <c r="A392" s="9" t="s">
        <v>329</v>
      </c>
      <c r="B392" s="10" t="s">
        <v>193</v>
      </c>
      <c r="C392" s="10" t="s">
        <v>7</v>
      </c>
      <c r="D392" s="6" t="s">
        <v>330</v>
      </c>
      <c r="E392" s="7"/>
      <c r="F392" s="42">
        <f>F393</f>
        <v>34163.9</v>
      </c>
      <c r="G392" s="42">
        <f t="shared" si="145"/>
        <v>5288.3</v>
      </c>
      <c r="H392" s="41">
        <f t="shared" si="145"/>
        <v>0</v>
      </c>
    </row>
    <row r="393" spans="1:8" ht="18" x14ac:dyDescent="0.3">
      <c r="A393" s="9" t="s">
        <v>331</v>
      </c>
      <c r="B393" s="10" t="s">
        <v>193</v>
      </c>
      <c r="C393" s="10" t="s">
        <v>7</v>
      </c>
      <c r="D393" s="6" t="s">
        <v>332</v>
      </c>
      <c r="E393" s="7"/>
      <c r="F393" s="42">
        <f>F394</f>
        <v>34163.9</v>
      </c>
      <c r="G393" s="42">
        <f t="shared" si="145"/>
        <v>5288.3</v>
      </c>
      <c r="H393" s="41">
        <f t="shared" si="145"/>
        <v>0</v>
      </c>
    </row>
    <row r="394" spans="1:8" ht="18" x14ac:dyDescent="0.3">
      <c r="A394" s="9" t="s">
        <v>44</v>
      </c>
      <c r="B394" s="10" t="s">
        <v>193</v>
      </c>
      <c r="C394" s="10" t="s">
        <v>7</v>
      </c>
      <c r="D394" s="6" t="s">
        <v>332</v>
      </c>
      <c r="E394" s="6" t="s">
        <v>45</v>
      </c>
      <c r="F394" s="42">
        <f>F395</f>
        <v>34163.9</v>
      </c>
      <c r="G394" s="42">
        <f t="shared" si="145"/>
        <v>5288.3</v>
      </c>
      <c r="H394" s="41">
        <f t="shared" si="145"/>
        <v>0</v>
      </c>
    </row>
    <row r="395" spans="1:8" ht="72" x14ac:dyDescent="0.3">
      <c r="A395" s="9" t="s">
        <v>289</v>
      </c>
      <c r="B395" s="10" t="s">
        <v>193</v>
      </c>
      <c r="C395" s="10" t="s">
        <v>7</v>
      </c>
      <c r="D395" s="6" t="s">
        <v>332</v>
      </c>
      <c r="E395" s="6" t="s">
        <v>290</v>
      </c>
      <c r="F395" s="42">
        <v>34163.9</v>
      </c>
      <c r="G395" s="44">
        <v>5288.3</v>
      </c>
      <c r="H395" s="43">
        <v>0</v>
      </c>
    </row>
    <row r="396" spans="1:8" ht="36" x14ac:dyDescent="0.3">
      <c r="A396" s="9" t="s">
        <v>333</v>
      </c>
      <c r="B396" s="10" t="s">
        <v>193</v>
      </c>
      <c r="C396" s="10" t="s">
        <v>7</v>
      </c>
      <c r="D396" s="10" t="s">
        <v>334</v>
      </c>
      <c r="E396" s="10"/>
      <c r="F396" s="42">
        <f>F397+F408</f>
        <v>432855.2</v>
      </c>
      <c r="G396" s="42">
        <f t="shared" ref="G396:H396" si="146">G397+G408</f>
        <v>295286.90000000002</v>
      </c>
      <c r="H396" s="43">
        <f t="shared" si="146"/>
        <v>376231.7</v>
      </c>
    </row>
    <row r="397" spans="1:8" ht="54" x14ac:dyDescent="0.3">
      <c r="A397" s="9" t="s">
        <v>335</v>
      </c>
      <c r="B397" s="10" t="s">
        <v>193</v>
      </c>
      <c r="C397" s="10" t="s">
        <v>7</v>
      </c>
      <c r="D397" s="6" t="s">
        <v>336</v>
      </c>
      <c r="E397" s="6"/>
      <c r="F397" s="42">
        <f>F398</f>
        <v>158262.5</v>
      </c>
      <c r="G397" s="42">
        <f t="shared" ref="G397:H397" si="147">G398</f>
        <v>6300.4</v>
      </c>
      <c r="H397" s="43">
        <f t="shared" si="147"/>
        <v>0</v>
      </c>
    </row>
    <row r="398" spans="1:8" ht="54" x14ac:dyDescent="0.3">
      <c r="A398" s="9" t="s">
        <v>337</v>
      </c>
      <c r="B398" s="10" t="s">
        <v>193</v>
      </c>
      <c r="C398" s="10" t="s">
        <v>7</v>
      </c>
      <c r="D398" s="6" t="s">
        <v>338</v>
      </c>
      <c r="E398" s="7"/>
      <c r="F398" s="42">
        <f>F399+F402+F405</f>
        <v>158262.5</v>
      </c>
      <c r="G398" s="42">
        <f t="shared" ref="G398:H398" si="148">G399+G402+G405</f>
        <v>6300.4</v>
      </c>
      <c r="H398" s="43">
        <f t="shared" si="148"/>
        <v>0</v>
      </c>
    </row>
    <row r="399" spans="1:8" ht="54" x14ac:dyDescent="0.3">
      <c r="A399" s="9" t="s">
        <v>339</v>
      </c>
      <c r="B399" s="10" t="s">
        <v>193</v>
      </c>
      <c r="C399" s="10" t="s">
        <v>7</v>
      </c>
      <c r="D399" s="6" t="s">
        <v>340</v>
      </c>
      <c r="E399" s="7"/>
      <c r="F399" s="42">
        <f>F400</f>
        <v>148175.5</v>
      </c>
      <c r="G399" s="42">
        <f>G400</f>
        <v>6300.4</v>
      </c>
      <c r="H399" s="43">
        <v>0</v>
      </c>
    </row>
    <row r="400" spans="1:8" ht="54" x14ac:dyDescent="0.3">
      <c r="A400" s="9" t="s">
        <v>341</v>
      </c>
      <c r="B400" s="10" t="s">
        <v>193</v>
      </c>
      <c r="C400" s="10" t="s">
        <v>7</v>
      </c>
      <c r="D400" s="6" t="s">
        <v>340</v>
      </c>
      <c r="E400" s="6" t="s">
        <v>342</v>
      </c>
      <c r="F400" s="42">
        <f>F401</f>
        <v>148175.5</v>
      </c>
      <c r="G400" s="42">
        <f>G401</f>
        <v>6300.4</v>
      </c>
      <c r="H400" s="43">
        <v>0</v>
      </c>
    </row>
    <row r="401" spans="1:8" ht="18" x14ac:dyDescent="0.3">
      <c r="A401" s="9" t="s">
        <v>374</v>
      </c>
      <c r="B401" s="10" t="s">
        <v>193</v>
      </c>
      <c r="C401" s="10" t="s">
        <v>7</v>
      </c>
      <c r="D401" s="6" t="s">
        <v>340</v>
      </c>
      <c r="E401" s="6">
        <v>410</v>
      </c>
      <c r="F401" s="42">
        <v>148175.5</v>
      </c>
      <c r="G401" s="44">
        <v>6300.4</v>
      </c>
      <c r="H401" s="43">
        <v>0</v>
      </c>
    </row>
    <row r="402" spans="1:8" ht="72" x14ac:dyDescent="0.3">
      <c r="A402" s="9" t="s">
        <v>807</v>
      </c>
      <c r="B402" s="10" t="s">
        <v>193</v>
      </c>
      <c r="C402" s="10" t="s">
        <v>7</v>
      </c>
      <c r="D402" s="17" t="s">
        <v>806</v>
      </c>
      <c r="E402" s="6"/>
      <c r="F402" s="42">
        <f>F403</f>
        <v>24.4</v>
      </c>
      <c r="G402" s="42">
        <f t="shared" ref="G402:H403" si="149">G403</f>
        <v>0</v>
      </c>
      <c r="H402" s="43">
        <f t="shared" si="149"/>
        <v>0</v>
      </c>
    </row>
    <row r="403" spans="1:8" ht="54" x14ac:dyDescent="0.3">
      <c r="A403" s="9" t="s">
        <v>341</v>
      </c>
      <c r="B403" s="10" t="s">
        <v>193</v>
      </c>
      <c r="C403" s="10" t="s">
        <v>7</v>
      </c>
      <c r="D403" s="17" t="s">
        <v>806</v>
      </c>
      <c r="E403" s="6" t="s">
        <v>342</v>
      </c>
      <c r="F403" s="42">
        <f>F404</f>
        <v>24.4</v>
      </c>
      <c r="G403" s="42">
        <f t="shared" si="149"/>
        <v>0</v>
      </c>
      <c r="H403" s="43">
        <f t="shared" si="149"/>
        <v>0</v>
      </c>
    </row>
    <row r="404" spans="1:8" ht="29.25" customHeight="1" x14ac:dyDescent="0.3">
      <c r="A404" s="9" t="s">
        <v>805</v>
      </c>
      <c r="B404" s="10" t="s">
        <v>193</v>
      </c>
      <c r="C404" s="10" t="s">
        <v>7</v>
      </c>
      <c r="D404" s="17" t="s">
        <v>806</v>
      </c>
      <c r="E404" s="6">
        <v>410</v>
      </c>
      <c r="F404" s="42">
        <v>24.4</v>
      </c>
      <c r="G404" s="44">
        <v>0</v>
      </c>
      <c r="H404" s="43">
        <v>0</v>
      </c>
    </row>
    <row r="405" spans="1:8" ht="108" x14ac:dyDescent="0.3">
      <c r="A405" s="9" t="s">
        <v>808</v>
      </c>
      <c r="B405" s="10" t="s">
        <v>193</v>
      </c>
      <c r="C405" s="10" t="s">
        <v>7</v>
      </c>
      <c r="D405" s="17" t="s">
        <v>806</v>
      </c>
      <c r="E405" s="6"/>
      <c r="F405" s="42">
        <f>F406</f>
        <v>10062.6</v>
      </c>
      <c r="G405" s="42">
        <f t="shared" ref="G405:H406" si="150">G406</f>
        <v>0</v>
      </c>
      <c r="H405" s="43">
        <f t="shared" si="150"/>
        <v>0</v>
      </c>
    </row>
    <row r="406" spans="1:8" ht="36" x14ac:dyDescent="0.3">
      <c r="A406" s="9" t="s">
        <v>30</v>
      </c>
      <c r="B406" s="10" t="s">
        <v>193</v>
      </c>
      <c r="C406" s="10" t="s">
        <v>7</v>
      </c>
      <c r="D406" s="17" t="s">
        <v>806</v>
      </c>
      <c r="E406" s="6">
        <v>200</v>
      </c>
      <c r="F406" s="42">
        <f>F407</f>
        <v>10062.6</v>
      </c>
      <c r="G406" s="42">
        <f t="shared" si="150"/>
        <v>0</v>
      </c>
      <c r="H406" s="43">
        <f t="shared" si="150"/>
        <v>0</v>
      </c>
    </row>
    <row r="407" spans="1:8" ht="54" x14ac:dyDescent="0.3">
      <c r="A407" s="9" t="s">
        <v>32</v>
      </c>
      <c r="B407" s="10" t="s">
        <v>193</v>
      </c>
      <c r="C407" s="10" t="s">
        <v>7</v>
      </c>
      <c r="D407" s="17" t="s">
        <v>806</v>
      </c>
      <c r="E407" s="6">
        <v>240</v>
      </c>
      <c r="F407" s="42">
        <v>10062.6</v>
      </c>
      <c r="G407" s="44">
        <v>0</v>
      </c>
      <c r="H407" s="43">
        <v>0</v>
      </c>
    </row>
    <row r="408" spans="1:8" ht="54" x14ac:dyDescent="0.3">
      <c r="A408" s="9" t="s">
        <v>345</v>
      </c>
      <c r="B408" s="10" t="s">
        <v>193</v>
      </c>
      <c r="C408" s="10" t="s">
        <v>7</v>
      </c>
      <c r="D408" s="6" t="s">
        <v>346</v>
      </c>
      <c r="E408" s="6"/>
      <c r="F408" s="42">
        <f>F409+F418</f>
        <v>274592.7</v>
      </c>
      <c r="G408" s="42">
        <f t="shared" ref="G408:H408" si="151">G409+G418</f>
        <v>288986.5</v>
      </c>
      <c r="H408" s="43">
        <f t="shared" si="151"/>
        <v>376231.7</v>
      </c>
    </row>
    <row r="409" spans="1:8" ht="36" x14ac:dyDescent="0.3">
      <c r="A409" s="9" t="s">
        <v>347</v>
      </c>
      <c r="B409" s="10" t="s">
        <v>193</v>
      </c>
      <c r="C409" s="10" t="s">
        <v>7</v>
      </c>
      <c r="D409" s="6" t="s">
        <v>348</v>
      </c>
      <c r="E409" s="7"/>
      <c r="F409" s="42">
        <f>F410+F415</f>
        <v>128236.6</v>
      </c>
      <c r="G409" s="42">
        <f t="shared" ref="G409:H409" si="152">G410+G415</f>
        <v>288986.5</v>
      </c>
      <c r="H409" s="43">
        <f t="shared" si="152"/>
        <v>376231.7</v>
      </c>
    </row>
    <row r="410" spans="1:8" ht="54" x14ac:dyDescent="0.3">
      <c r="A410" s="9" t="s">
        <v>349</v>
      </c>
      <c r="B410" s="10" t="s">
        <v>193</v>
      </c>
      <c r="C410" s="10" t="s">
        <v>7</v>
      </c>
      <c r="D410" s="6" t="s">
        <v>350</v>
      </c>
      <c r="E410" s="7"/>
      <c r="F410" s="42">
        <f>F411+F413</f>
        <v>10513</v>
      </c>
      <c r="G410" s="42">
        <f t="shared" ref="G410:H410" si="153">G411+G413</f>
        <v>0</v>
      </c>
      <c r="H410" s="43">
        <f t="shared" si="153"/>
        <v>0</v>
      </c>
    </row>
    <row r="411" spans="1:8" ht="36" x14ac:dyDescent="0.3">
      <c r="A411" s="9" t="s">
        <v>30</v>
      </c>
      <c r="B411" s="10" t="s">
        <v>193</v>
      </c>
      <c r="C411" s="10" t="s">
        <v>7</v>
      </c>
      <c r="D411" s="6" t="s">
        <v>350</v>
      </c>
      <c r="E411" s="6">
        <v>200</v>
      </c>
      <c r="F411" s="42">
        <f>F412</f>
        <v>1182</v>
      </c>
      <c r="G411" s="42">
        <f t="shared" ref="G411:H411" si="154">G412</f>
        <v>0</v>
      </c>
      <c r="H411" s="43">
        <f t="shared" si="154"/>
        <v>0</v>
      </c>
    </row>
    <row r="412" spans="1:8" ht="54" x14ac:dyDescent="0.3">
      <c r="A412" s="9" t="s">
        <v>32</v>
      </c>
      <c r="B412" s="10" t="s">
        <v>193</v>
      </c>
      <c r="C412" s="10" t="s">
        <v>7</v>
      </c>
      <c r="D412" s="6" t="s">
        <v>350</v>
      </c>
      <c r="E412" s="6">
        <v>240</v>
      </c>
      <c r="F412" s="42">
        <v>1182</v>
      </c>
      <c r="G412" s="42">
        <v>0</v>
      </c>
      <c r="H412" s="43">
        <v>0</v>
      </c>
    </row>
    <row r="413" spans="1:8" ht="54" x14ac:dyDescent="0.3">
      <c r="A413" s="9" t="s">
        <v>341</v>
      </c>
      <c r="B413" s="10" t="s">
        <v>193</v>
      </c>
      <c r="C413" s="10" t="s">
        <v>7</v>
      </c>
      <c r="D413" s="6" t="s">
        <v>350</v>
      </c>
      <c r="E413" s="6" t="s">
        <v>342</v>
      </c>
      <c r="F413" s="42">
        <f>F414</f>
        <v>9331</v>
      </c>
      <c r="G413" s="42">
        <f t="shared" ref="G413:H413" si="155">G414</f>
        <v>0</v>
      </c>
      <c r="H413" s="43">
        <f t="shared" si="155"/>
        <v>0</v>
      </c>
    </row>
    <row r="414" spans="1:8" ht="162" x14ac:dyDescent="0.3">
      <c r="A414" s="9" t="s">
        <v>343</v>
      </c>
      <c r="B414" s="10" t="s">
        <v>193</v>
      </c>
      <c r="C414" s="10" t="s">
        <v>7</v>
      </c>
      <c r="D414" s="6" t="s">
        <v>350</v>
      </c>
      <c r="E414" s="6" t="s">
        <v>344</v>
      </c>
      <c r="F414" s="42">
        <v>9331</v>
      </c>
      <c r="G414" s="44">
        <v>0</v>
      </c>
      <c r="H414" s="43">
        <v>0</v>
      </c>
    </row>
    <row r="415" spans="1:8" ht="36" x14ac:dyDescent="0.3">
      <c r="A415" s="9" t="s">
        <v>351</v>
      </c>
      <c r="B415" s="10" t="s">
        <v>193</v>
      </c>
      <c r="C415" s="10" t="s">
        <v>7</v>
      </c>
      <c r="D415" s="6" t="s">
        <v>352</v>
      </c>
      <c r="E415" s="7"/>
      <c r="F415" s="42">
        <f>F416</f>
        <v>117723.6</v>
      </c>
      <c r="G415" s="42">
        <f t="shared" ref="G415:H416" si="156">G416</f>
        <v>288986.5</v>
      </c>
      <c r="H415" s="43">
        <f t="shared" si="156"/>
        <v>376231.7</v>
      </c>
    </row>
    <row r="416" spans="1:8" ht="54" x14ac:dyDescent="0.3">
      <c r="A416" s="9" t="s">
        <v>341</v>
      </c>
      <c r="B416" s="10" t="s">
        <v>193</v>
      </c>
      <c r="C416" s="10" t="s">
        <v>7</v>
      </c>
      <c r="D416" s="6" t="s">
        <v>352</v>
      </c>
      <c r="E416" s="6" t="s">
        <v>342</v>
      </c>
      <c r="F416" s="42">
        <f>F417</f>
        <v>117723.6</v>
      </c>
      <c r="G416" s="42">
        <f t="shared" si="156"/>
        <v>288986.5</v>
      </c>
      <c r="H416" s="43">
        <f t="shared" si="156"/>
        <v>376231.7</v>
      </c>
    </row>
    <row r="417" spans="1:8" ht="162" x14ac:dyDescent="0.3">
      <c r="A417" s="9" t="s">
        <v>343</v>
      </c>
      <c r="B417" s="10" t="s">
        <v>193</v>
      </c>
      <c r="C417" s="10" t="s">
        <v>7</v>
      </c>
      <c r="D417" s="6" t="s">
        <v>352</v>
      </c>
      <c r="E417" s="6" t="s">
        <v>344</v>
      </c>
      <c r="F417" s="42">
        <v>117723.6</v>
      </c>
      <c r="G417" s="44">
        <v>288986.5</v>
      </c>
      <c r="H417" s="43">
        <v>376231.7</v>
      </c>
    </row>
    <row r="418" spans="1:8" ht="126" x14ac:dyDescent="0.3">
      <c r="A418" s="9" t="s">
        <v>353</v>
      </c>
      <c r="B418" s="10" t="s">
        <v>193</v>
      </c>
      <c r="C418" s="10" t="s">
        <v>7</v>
      </c>
      <c r="D418" s="6" t="s">
        <v>354</v>
      </c>
      <c r="E418" s="7"/>
      <c r="F418" s="42">
        <f>F419</f>
        <v>146356.1</v>
      </c>
      <c r="G418" s="42">
        <f t="shared" ref="G418:H420" si="157">G419</f>
        <v>0</v>
      </c>
      <c r="H418" s="43">
        <f t="shared" si="157"/>
        <v>0</v>
      </c>
    </row>
    <row r="419" spans="1:8" ht="36" x14ac:dyDescent="0.3">
      <c r="A419" s="9" t="s">
        <v>351</v>
      </c>
      <c r="B419" s="10" t="s">
        <v>193</v>
      </c>
      <c r="C419" s="10" t="s">
        <v>7</v>
      </c>
      <c r="D419" s="6" t="s">
        <v>355</v>
      </c>
      <c r="E419" s="7"/>
      <c r="F419" s="42">
        <f>F420</f>
        <v>146356.1</v>
      </c>
      <c r="G419" s="42">
        <f t="shared" si="157"/>
        <v>0</v>
      </c>
      <c r="H419" s="43">
        <f t="shared" si="157"/>
        <v>0</v>
      </c>
    </row>
    <row r="420" spans="1:8" ht="54" x14ac:dyDescent="0.3">
      <c r="A420" s="9" t="s">
        <v>341</v>
      </c>
      <c r="B420" s="10" t="s">
        <v>193</v>
      </c>
      <c r="C420" s="10" t="s">
        <v>7</v>
      </c>
      <c r="D420" s="6" t="s">
        <v>355</v>
      </c>
      <c r="E420" s="6" t="s">
        <v>342</v>
      </c>
      <c r="F420" s="42">
        <f>F421</f>
        <v>146356.1</v>
      </c>
      <c r="G420" s="42">
        <f t="shared" si="157"/>
        <v>0</v>
      </c>
      <c r="H420" s="43">
        <f t="shared" si="157"/>
        <v>0</v>
      </c>
    </row>
    <row r="421" spans="1:8" ht="30.75" customHeight="1" x14ac:dyDescent="0.3">
      <c r="A421" s="9" t="s">
        <v>805</v>
      </c>
      <c r="B421" s="10" t="s">
        <v>193</v>
      </c>
      <c r="C421" s="10" t="s">
        <v>7</v>
      </c>
      <c r="D421" s="6" t="s">
        <v>355</v>
      </c>
      <c r="E421" s="6">
        <v>410</v>
      </c>
      <c r="F421" s="42">
        <v>146356.1</v>
      </c>
      <c r="G421" s="44">
        <v>0</v>
      </c>
      <c r="H421" s="43">
        <v>0</v>
      </c>
    </row>
    <row r="422" spans="1:8" ht="18" x14ac:dyDescent="0.3">
      <c r="A422" s="9" t="s">
        <v>356</v>
      </c>
      <c r="B422" s="10" t="s">
        <v>193</v>
      </c>
      <c r="C422" s="10" t="s">
        <v>9</v>
      </c>
      <c r="D422" s="11"/>
      <c r="E422" s="11"/>
      <c r="F422" s="42">
        <f>F423</f>
        <v>563438.69999999995</v>
      </c>
      <c r="G422" s="42">
        <f t="shared" ref="G422:H422" si="158">G423</f>
        <v>561318.69999999995</v>
      </c>
      <c r="H422" s="43">
        <f t="shared" si="158"/>
        <v>396221.80000000005</v>
      </c>
    </row>
    <row r="423" spans="1:8" ht="54" x14ac:dyDescent="0.3">
      <c r="A423" s="9" t="s">
        <v>357</v>
      </c>
      <c r="B423" s="10" t="s">
        <v>193</v>
      </c>
      <c r="C423" s="10" t="s">
        <v>9</v>
      </c>
      <c r="D423" s="10" t="s">
        <v>358</v>
      </c>
      <c r="E423" s="10"/>
      <c r="F423" s="42">
        <f>F424+F429+F441+F449+F454+F459</f>
        <v>563438.69999999995</v>
      </c>
      <c r="G423" s="42">
        <f t="shared" ref="G423:H423" si="159">G424+G429+G441+G449+G454+G459</f>
        <v>561318.69999999995</v>
      </c>
      <c r="H423" s="43">
        <f t="shared" si="159"/>
        <v>396221.80000000005</v>
      </c>
    </row>
    <row r="424" spans="1:8" ht="18" x14ac:dyDescent="0.3">
      <c r="A424" s="9" t="s">
        <v>359</v>
      </c>
      <c r="B424" s="10" t="s">
        <v>193</v>
      </c>
      <c r="C424" s="10" t="s">
        <v>9</v>
      </c>
      <c r="D424" s="6" t="s">
        <v>360</v>
      </c>
      <c r="E424" s="6"/>
      <c r="F424" s="42">
        <f>F425</f>
        <v>2500</v>
      </c>
      <c r="G424" s="42">
        <f t="shared" ref="G424:H427" si="160">G425</f>
        <v>0</v>
      </c>
      <c r="H424" s="43">
        <f t="shared" si="160"/>
        <v>0</v>
      </c>
    </row>
    <row r="425" spans="1:8" ht="108" x14ac:dyDescent="0.3">
      <c r="A425" s="9" t="s">
        <v>361</v>
      </c>
      <c r="B425" s="10" t="s">
        <v>193</v>
      </c>
      <c r="C425" s="10" t="s">
        <v>9</v>
      </c>
      <c r="D425" s="6" t="s">
        <v>362</v>
      </c>
      <c r="E425" s="7"/>
      <c r="F425" s="42">
        <f>F426</f>
        <v>2500</v>
      </c>
      <c r="G425" s="42">
        <f t="shared" si="160"/>
        <v>0</v>
      </c>
      <c r="H425" s="43">
        <f t="shared" si="160"/>
        <v>0</v>
      </c>
    </row>
    <row r="426" spans="1:8" ht="72" x14ac:dyDescent="0.3">
      <c r="A426" s="9" t="s">
        <v>363</v>
      </c>
      <c r="B426" s="10" t="s">
        <v>193</v>
      </c>
      <c r="C426" s="10" t="s">
        <v>9</v>
      </c>
      <c r="D426" s="6" t="s">
        <v>364</v>
      </c>
      <c r="E426" s="7"/>
      <c r="F426" s="42">
        <f>F427</f>
        <v>2500</v>
      </c>
      <c r="G426" s="42">
        <f t="shared" si="160"/>
        <v>0</v>
      </c>
      <c r="H426" s="43">
        <f t="shared" si="160"/>
        <v>0</v>
      </c>
    </row>
    <row r="427" spans="1:8" ht="36" x14ac:dyDescent="0.3">
      <c r="A427" s="9" t="s">
        <v>30</v>
      </c>
      <c r="B427" s="10" t="s">
        <v>193</v>
      </c>
      <c r="C427" s="10" t="s">
        <v>9</v>
      </c>
      <c r="D427" s="6" t="s">
        <v>364</v>
      </c>
      <c r="E427" s="6" t="s">
        <v>31</v>
      </c>
      <c r="F427" s="42">
        <f>F428</f>
        <v>2500</v>
      </c>
      <c r="G427" s="42">
        <f t="shared" si="160"/>
        <v>0</v>
      </c>
      <c r="H427" s="43">
        <f t="shared" si="160"/>
        <v>0</v>
      </c>
    </row>
    <row r="428" spans="1:8" ht="54" x14ac:dyDescent="0.3">
      <c r="A428" s="9" t="s">
        <v>32</v>
      </c>
      <c r="B428" s="10" t="s">
        <v>193</v>
      </c>
      <c r="C428" s="10" t="s">
        <v>9</v>
      </c>
      <c r="D428" s="6" t="s">
        <v>364</v>
      </c>
      <c r="E428" s="6" t="s">
        <v>33</v>
      </c>
      <c r="F428" s="42">
        <v>2500</v>
      </c>
      <c r="G428" s="44">
        <v>0</v>
      </c>
      <c r="H428" s="43">
        <v>0</v>
      </c>
    </row>
    <row r="429" spans="1:8" ht="18" x14ac:dyDescent="0.3">
      <c r="A429" s="9" t="s">
        <v>365</v>
      </c>
      <c r="B429" s="10" t="s">
        <v>193</v>
      </c>
      <c r="C429" s="10" t="s">
        <v>9</v>
      </c>
      <c r="D429" s="6" t="s">
        <v>366</v>
      </c>
      <c r="E429" s="6"/>
      <c r="F429" s="42">
        <f>F430+F437</f>
        <v>135235</v>
      </c>
      <c r="G429" s="42">
        <f t="shared" ref="G429:H429" si="161">G430+G437</f>
        <v>93365</v>
      </c>
      <c r="H429" s="43">
        <f t="shared" si="161"/>
        <v>0</v>
      </c>
    </row>
    <row r="430" spans="1:8" ht="108" x14ac:dyDescent="0.3">
      <c r="A430" s="9" t="s">
        <v>367</v>
      </c>
      <c r="B430" s="10" t="s">
        <v>193</v>
      </c>
      <c r="C430" s="10" t="s">
        <v>9</v>
      </c>
      <c r="D430" s="6" t="s">
        <v>368</v>
      </c>
      <c r="E430" s="7"/>
      <c r="F430" s="42">
        <f>F434+F431</f>
        <v>39200</v>
      </c>
      <c r="G430" s="42">
        <f>G434</f>
        <v>0</v>
      </c>
      <c r="H430" s="43">
        <f>H434</f>
        <v>0</v>
      </c>
    </row>
    <row r="431" spans="1:8" ht="44.25" customHeight="1" x14ac:dyDescent="0.3">
      <c r="A431" s="9" t="s">
        <v>813</v>
      </c>
      <c r="B431" s="10" t="s">
        <v>193</v>
      </c>
      <c r="C431" s="10" t="s">
        <v>9</v>
      </c>
      <c r="D431" s="6" t="s">
        <v>816</v>
      </c>
      <c r="E431" s="7"/>
      <c r="F431" s="42">
        <f t="shared" ref="F431:G432" si="162">F432</f>
        <v>32300</v>
      </c>
      <c r="G431" s="42">
        <f t="shared" si="162"/>
        <v>0</v>
      </c>
      <c r="H431" s="43"/>
    </row>
    <row r="432" spans="1:8" ht="36" x14ac:dyDescent="0.3">
      <c r="A432" s="9" t="s">
        <v>814</v>
      </c>
      <c r="B432" s="10" t="s">
        <v>193</v>
      </c>
      <c r="C432" s="10" t="s">
        <v>9</v>
      </c>
      <c r="D432" s="6" t="s">
        <v>816</v>
      </c>
      <c r="E432" s="6" t="s">
        <v>31</v>
      </c>
      <c r="F432" s="42">
        <f t="shared" si="162"/>
        <v>32300</v>
      </c>
      <c r="G432" s="42">
        <f t="shared" si="162"/>
        <v>0</v>
      </c>
      <c r="H432" s="43"/>
    </row>
    <row r="433" spans="1:8" ht="36" x14ac:dyDescent="0.3">
      <c r="A433" s="9" t="s">
        <v>815</v>
      </c>
      <c r="B433" s="10" t="s">
        <v>193</v>
      </c>
      <c r="C433" s="10" t="s">
        <v>9</v>
      </c>
      <c r="D433" s="6" t="s">
        <v>816</v>
      </c>
      <c r="E433" s="6" t="s">
        <v>33</v>
      </c>
      <c r="F433" s="42">
        <v>32300</v>
      </c>
      <c r="G433" s="42">
        <v>0</v>
      </c>
      <c r="H433" s="43"/>
    </row>
    <row r="434" spans="1:8" ht="72" x14ac:dyDescent="0.3">
      <c r="A434" s="9" t="s">
        <v>363</v>
      </c>
      <c r="B434" s="10" t="s">
        <v>193</v>
      </c>
      <c r="C434" s="10" t="s">
        <v>9</v>
      </c>
      <c r="D434" s="6" t="s">
        <v>369</v>
      </c>
      <c r="E434" s="7"/>
      <c r="F434" s="42">
        <f>F435</f>
        <v>6900</v>
      </c>
      <c r="G434" s="42">
        <f t="shared" ref="G434:H435" si="163">G435</f>
        <v>0</v>
      </c>
      <c r="H434" s="43">
        <f t="shared" si="163"/>
        <v>0</v>
      </c>
    </row>
    <row r="435" spans="1:8" ht="36" x14ac:dyDescent="0.3">
      <c r="A435" s="9" t="s">
        <v>30</v>
      </c>
      <c r="B435" s="10" t="s">
        <v>193</v>
      </c>
      <c r="C435" s="10" t="s">
        <v>9</v>
      </c>
      <c r="D435" s="6" t="s">
        <v>369</v>
      </c>
      <c r="E435" s="6" t="s">
        <v>31</v>
      </c>
      <c r="F435" s="42">
        <f>F436</f>
        <v>6900</v>
      </c>
      <c r="G435" s="42">
        <f t="shared" si="163"/>
        <v>0</v>
      </c>
      <c r="H435" s="43">
        <f t="shared" si="163"/>
        <v>0</v>
      </c>
    </row>
    <row r="436" spans="1:8" ht="54" x14ac:dyDescent="0.3">
      <c r="A436" s="9" t="s">
        <v>32</v>
      </c>
      <c r="B436" s="10" t="s">
        <v>193</v>
      </c>
      <c r="C436" s="10" t="s">
        <v>9</v>
      </c>
      <c r="D436" s="6" t="s">
        <v>369</v>
      </c>
      <c r="E436" s="6" t="s">
        <v>33</v>
      </c>
      <c r="F436" s="42">
        <v>6900</v>
      </c>
      <c r="G436" s="44">
        <v>0</v>
      </c>
      <c r="H436" s="43">
        <v>0</v>
      </c>
    </row>
    <row r="437" spans="1:8" ht="108" x14ac:dyDescent="0.3">
      <c r="A437" s="9" t="s">
        <v>370</v>
      </c>
      <c r="B437" s="10" t="s">
        <v>193</v>
      </c>
      <c r="C437" s="10" t="s">
        <v>9</v>
      </c>
      <c r="D437" s="6" t="s">
        <v>371</v>
      </c>
      <c r="E437" s="7"/>
      <c r="F437" s="42">
        <f t="shared" ref="F437:H439" si="164">F438</f>
        <v>96035</v>
      </c>
      <c r="G437" s="42">
        <f t="shared" si="164"/>
        <v>93365</v>
      </c>
      <c r="H437" s="43">
        <f t="shared" si="164"/>
        <v>0</v>
      </c>
    </row>
    <row r="438" spans="1:8" ht="54" x14ac:dyDescent="0.3">
      <c r="A438" s="9" t="s">
        <v>372</v>
      </c>
      <c r="B438" s="10" t="s">
        <v>193</v>
      </c>
      <c r="C438" s="10" t="s">
        <v>9</v>
      </c>
      <c r="D438" s="6" t="s">
        <v>373</v>
      </c>
      <c r="E438" s="7"/>
      <c r="F438" s="42">
        <f t="shared" si="164"/>
        <v>96035</v>
      </c>
      <c r="G438" s="42">
        <f t="shared" si="164"/>
        <v>93365</v>
      </c>
      <c r="H438" s="43">
        <f t="shared" si="164"/>
        <v>0</v>
      </c>
    </row>
    <row r="439" spans="1:8" ht="54" x14ac:dyDescent="0.3">
      <c r="A439" s="9" t="s">
        <v>341</v>
      </c>
      <c r="B439" s="10" t="s">
        <v>193</v>
      </c>
      <c r="C439" s="10" t="s">
        <v>9</v>
      </c>
      <c r="D439" s="6" t="s">
        <v>373</v>
      </c>
      <c r="E439" s="6" t="s">
        <v>342</v>
      </c>
      <c r="F439" s="42">
        <f t="shared" si="164"/>
        <v>96035</v>
      </c>
      <c r="G439" s="42">
        <f t="shared" si="164"/>
        <v>93365</v>
      </c>
      <c r="H439" s="43">
        <f t="shared" si="164"/>
        <v>0</v>
      </c>
    </row>
    <row r="440" spans="1:8" ht="18" x14ac:dyDescent="0.3">
      <c r="A440" s="9" t="s">
        <v>374</v>
      </c>
      <c r="B440" s="10" t="s">
        <v>193</v>
      </c>
      <c r="C440" s="10" t="s">
        <v>9</v>
      </c>
      <c r="D440" s="6" t="s">
        <v>373</v>
      </c>
      <c r="E440" s="6" t="s">
        <v>375</v>
      </c>
      <c r="F440" s="42">
        <v>96035</v>
      </c>
      <c r="G440" s="44">
        <v>93365</v>
      </c>
      <c r="H440" s="43">
        <v>0</v>
      </c>
    </row>
    <row r="441" spans="1:8" ht="54" x14ac:dyDescent="0.3">
      <c r="A441" s="9" t="s">
        <v>376</v>
      </c>
      <c r="B441" s="10" t="s">
        <v>193</v>
      </c>
      <c r="C441" s="10" t="s">
        <v>9</v>
      </c>
      <c r="D441" s="6" t="s">
        <v>377</v>
      </c>
      <c r="E441" s="6"/>
      <c r="F441" s="42">
        <f>F442</f>
        <v>134990.6</v>
      </c>
      <c r="G441" s="42">
        <f t="shared" ref="G441:H441" si="165">G442</f>
        <v>174391.19999999998</v>
      </c>
      <c r="H441" s="43">
        <f t="shared" si="165"/>
        <v>23305.9</v>
      </c>
    </row>
    <row r="442" spans="1:8" ht="72" x14ac:dyDescent="0.3">
      <c r="A442" s="9" t="s">
        <v>378</v>
      </c>
      <c r="B442" s="10" t="s">
        <v>193</v>
      </c>
      <c r="C442" s="10" t="s">
        <v>9</v>
      </c>
      <c r="D442" s="6" t="s">
        <v>379</v>
      </c>
      <c r="E442" s="7"/>
      <c r="F442" s="42">
        <f>F443+F446</f>
        <v>134990.6</v>
      </c>
      <c r="G442" s="42">
        <f t="shared" ref="G442:H442" si="166">G443+G446</f>
        <v>174391.19999999998</v>
      </c>
      <c r="H442" s="43">
        <f t="shared" si="166"/>
        <v>23305.9</v>
      </c>
    </row>
    <row r="443" spans="1:8" ht="72" x14ac:dyDescent="0.3">
      <c r="A443" s="9" t="s">
        <v>363</v>
      </c>
      <c r="B443" s="10" t="s">
        <v>193</v>
      </c>
      <c r="C443" s="10" t="s">
        <v>9</v>
      </c>
      <c r="D443" s="6" t="s">
        <v>380</v>
      </c>
      <c r="E443" s="7"/>
      <c r="F443" s="42">
        <f>F444</f>
        <v>23305.9</v>
      </c>
      <c r="G443" s="42">
        <f t="shared" ref="G443:H444" si="167">G444</f>
        <v>23305.9</v>
      </c>
      <c r="H443" s="43">
        <f t="shared" si="167"/>
        <v>23305.9</v>
      </c>
    </row>
    <row r="444" spans="1:8" ht="36" x14ac:dyDescent="0.3">
      <c r="A444" s="9" t="s">
        <v>30</v>
      </c>
      <c r="B444" s="10" t="s">
        <v>193</v>
      </c>
      <c r="C444" s="10" t="s">
        <v>9</v>
      </c>
      <c r="D444" s="6" t="s">
        <v>380</v>
      </c>
      <c r="E444" s="6" t="s">
        <v>31</v>
      </c>
      <c r="F444" s="42">
        <f>F445</f>
        <v>23305.9</v>
      </c>
      <c r="G444" s="42">
        <f t="shared" si="167"/>
        <v>23305.9</v>
      </c>
      <c r="H444" s="43">
        <f t="shared" si="167"/>
        <v>23305.9</v>
      </c>
    </row>
    <row r="445" spans="1:8" ht="54" x14ac:dyDescent="0.3">
      <c r="A445" s="9" t="s">
        <v>32</v>
      </c>
      <c r="B445" s="10" t="s">
        <v>193</v>
      </c>
      <c r="C445" s="10" t="s">
        <v>9</v>
      </c>
      <c r="D445" s="6" t="s">
        <v>380</v>
      </c>
      <c r="E445" s="6" t="s">
        <v>33</v>
      </c>
      <c r="F445" s="42">
        <v>23305.9</v>
      </c>
      <c r="G445" s="44">
        <v>23305.9</v>
      </c>
      <c r="H445" s="43">
        <v>23305.9</v>
      </c>
    </row>
    <row r="446" spans="1:8" ht="36" x14ac:dyDescent="0.3">
      <c r="A446" s="9" t="s">
        <v>381</v>
      </c>
      <c r="B446" s="10" t="s">
        <v>193</v>
      </c>
      <c r="C446" s="10" t="s">
        <v>9</v>
      </c>
      <c r="D446" s="6" t="s">
        <v>382</v>
      </c>
      <c r="E446" s="7"/>
      <c r="F446" s="42">
        <f>F447</f>
        <v>111684.7</v>
      </c>
      <c r="G446" s="42">
        <f>G447</f>
        <v>151085.29999999999</v>
      </c>
      <c r="H446" s="43">
        <v>0</v>
      </c>
    </row>
    <row r="447" spans="1:8" ht="54" x14ac:dyDescent="0.3">
      <c r="A447" s="9" t="s">
        <v>341</v>
      </c>
      <c r="B447" s="10" t="s">
        <v>193</v>
      </c>
      <c r="C447" s="10" t="s">
        <v>9</v>
      </c>
      <c r="D447" s="6" t="s">
        <v>382</v>
      </c>
      <c r="E447" s="6" t="s">
        <v>342</v>
      </c>
      <c r="F447" s="42">
        <f>F448</f>
        <v>111684.7</v>
      </c>
      <c r="G447" s="42">
        <f>G448</f>
        <v>151085.29999999999</v>
      </c>
      <c r="H447" s="43">
        <v>0</v>
      </c>
    </row>
    <row r="448" spans="1:8" ht="18" x14ac:dyDescent="0.3">
      <c r="A448" s="9" t="s">
        <v>374</v>
      </c>
      <c r="B448" s="10" t="s">
        <v>193</v>
      </c>
      <c r="C448" s="10" t="s">
        <v>9</v>
      </c>
      <c r="D448" s="6" t="s">
        <v>382</v>
      </c>
      <c r="E448" s="6" t="s">
        <v>375</v>
      </c>
      <c r="F448" s="42">
        <v>111684.7</v>
      </c>
      <c r="G448" s="44">
        <v>151085.29999999999</v>
      </c>
      <c r="H448" s="43">
        <v>0</v>
      </c>
    </row>
    <row r="449" spans="1:8" ht="36" x14ac:dyDescent="0.3">
      <c r="A449" s="9" t="s">
        <v>383</v>
      </c>
      <c r="B449" s="10" t="s">
        <v>193</v>
      </c>
      <c r="C449" s="10" t="s">
        <v>9</v>
      </c>
      <c r="D449" s="6" t="s">
        <v>384</v>
      </c>
      <c r="E449" s="6"/>
      <c r="F449" s="42">
        <f>F450</f>
        <v>350</v>
      </c>
      <c r="G449" s="42">
        <f t="shared" ref="G449:H452" si="168">G450</f>
        <v>350</v>
      </c>
      <c r="H449" s="43">
        <f t="shared" si="168"/>
        <v>350</v>
      </c>
    </row>
    <row r="450" spans="1:8" ht="36" x14ac:dyDescent="0.3">
      <c r="A450" s="9" t="s">
        <v>385</v>
      </c>
      <c r="B450" s="10" t="s">
        <v>193</v>
      </c>
      <c r="C450" s="10" t="s">
        <v>9</v>
      </c>
      <c r="D450" s="6" t="s">
        <v>386</v>
      </c>
      <c r="E450" s="7"/>
      <c r="F450" s="42">
        <f>F451</f>
        <v>350</v>
      </c>
      <c r="G450" s="42">
        <f t="shared" si="168"/>
        <v>350</v>
      </c>
      <c r="H450" s="43">
        <f t="shared" si="168"/>
        <v>350</v>
      </c>
    </row>
    <row r="451" spans="1:8" ht="72" x14ac:dyDescent="0.3">
      <c r="A451" s="9" t="s">
        <v>387</v>
      </c>
      <c r="B451" s="10" t="s">
        <v>193</v>
      </c>
      <c r="C451" s="10" t="s">
        <v>9</v>
      </c>
      <c r="D451" s="6" t="s">
        <v>388</v>
      </c>
      <c r="E451" s="7"/>
      <c r="F451" s="42">
        <f>F452</f>
        <v>350</v>
      </c>
      <c r="G451" s="42">
        <f t="shared" si="168"/>
        <v>350</v>
      </c>
      <c r="H451" s="43">
        <f t="shared" si="168"/>
        <v>350</v>
      </c>
    </row>
    <row r="452" spans="1:8" ht="36" x14ac:dyDescent="0.3">
      <c r="A452" s="9" t="s">
        <v>30</v>
      </c>
      <c r="B452" s="10" t="s">
        <v>193</v>
      </c>
      <c r="C452" s="10" t="s">
        <v>9</v>
      </c>
      <c r="D452" s="6" t="s">
        <v>388</v>
      </c>
      <c r="E452" s="6" t="s">
        <v>31</v>
      </c>
      <c r="F452" s="42">
        <f>F453</f>
        <v>350</v>
      </c>
      <c r="G452" s="42">
        <f t="shared" si="168"/>
        <v>350</v>
      </c>
      <c r="H452" s="43">
        <f t="shared" si="168"/>
        <v>350</v>
      </c>
    </row>
    <row r="453" spans="1:8" ht="54" x14ac:dyDescent="0.3">
      <c r="A453" s="9" t="s">
        <v>32</v>
      </c>
      <c r="B453" s="10" t="s">
        <v>193</v>
      </c>
      <c r="C453" s="10" t="s">
        <v>9</v>
      </c>
      <c r="D453" s="6" t="s">
        <v>388</v>
      </c>
      <c r="E453" s="6" t="s">
        <v>33</v>
      </c>
      <c r="F453" s="42">
        <v>350</v>
      </c>
      <c r="G453" s="44">
        <v>350</v>
      </c>
      <c r="H453" s="43">
        <v>350</v>
      </c>
    </row>
    <row r="454" spans="1:8" ht="18" x14ac:dyDescent="0.3">
      <c r="A454" s="9" t="s">
        <v>389</v>
      </c>
      <c r="B454" s="10" t="s">
        <v>193</v>
      </c>
      <c r="C454" s="10" t="s">
        <v>9</v>
      </c>
      <c r="D454" s="6" t="s">
        <v>390</v>
      </c>
      <c r="E454" s="6"/>
      <c r="F454" s="42">
        <f>F455</f>
        <v>19789.400000000001</v>
      </c>
      <c r="G454" s="42">
        <f t="shared" ref="G454:H457" si="169">G455</f>
        <v>28102</v>
      </c>
      <c r="H454" s="43">
        <f t="shared" si="169"/>
        <v>28102</v>
      </c>
    </row>
    <row r="455" spans="1:8" ht="36" x14ac:dyDescent="0.3">
      <c r="A455" s="9" t="s">
        <v>391</v>
      </c>
      <c r="B455" s="10" t="s">
        <v>193</v>
      </c>
      <c r="C455" s="10" t="s">
        <v>9</v>
      </c>
      <c r="D455" s="6" t="s">
        <v>392</v>
      </c>
      <c r="E455" s="7"/>
      <c r="F455" s="42">
        <f>F456</f>
        <v>19789.400000000001</v>
      </c>
      <c r="G455" s="42">
        <f t="shared" si="169"/>
        <v>28102</v>
      </c>
      <c r="H455" s="43">
        <f t="shared" si="169"/>
        <v>28102</v>
      </c>
    </row>
    <row r="456" spans="1:8" ht="72" x14ac:dyDescent="0.3">
      <c r="A456" s="9" t="s">
        <v>363</v>
      </c>
      <c r="B456" s="10" t="s">
        <v>193</v>
      </c>
      <c r="C456" s="10" t="s">
        <v>9</v>
      </c>
      <c r="D456" s="6" t="s">
        <v>393</v>
      </c>
      <c r="E456" s="7"/>
      <c r="F456" s="42">
        <f>F457</f>
        <v>19789.400000000001</v>
      </c>
      <c r="G456" s="42">
        <f t="shared" si="169"/>
        <v>28102</v>
      </c>
      <c r="H456" s="43">
        <f t="shared" si="169"/>
        <v>28102</v>
      </c>
    </row>
    <row r="457" spans="1:8" ht="36" x14ac:dyDescent="0.3">
      <c r="A457" s="9" t="s">
        <v>30</v>
      </c>
      <c r="B457" s="10" t="s">
        <v>193</v>
      </c>
      <c r="C457" s="10" t="s">
        <v>9</v>
      </c>
      <c r="D457" s="6" t="s">
        <v>393</v>
      </c>
      <c r="E457" s="6" t="s">
        <v>31</v>
      </c>
      <c r="F457" s="42">
        <f>F458</f>
        <v>19789.400000000001</v>
      </c>
      <c r="G457" s="42">
        <f t="shared" si="169"/>
        <v>28102</v>
      </c>
      <c r="H457" s="43">
        <f t="shared" si="169"/>
        <v>28102</v>
      </c>
    </row>
    <row r="458" spans="1:8" ht="54" x14ac:dyDescent="0.3">
      <c r="A458" s="9" t="s">
        <v>32</v>
      </c>
      <c r="B458" s="10" t="s">
        <v>193</v>
      </c>
      <c r="C458" s="10" t="s">
        <v>9</v>
      </c>
      <c r="D458" s="6" t="s">
        <v>393</v>
      </c>
      <c r="E458" s="6" t="s">
        <v>33</v>
      </c>
      <c r="F458" s="42">
        <v>19789.400000000001</v>
      </c>
      <c r="G458" s="44">
        <v>28102</v>
      </c>
      <c r="H458" s="43">
        <v>28102</v>
      </c>
    </row>
    <row r="459" spans="1:8" ht="18" x14ac:dyDescent="0.3">
      <c r="A459" s="9" t="s">
        <v>12</v>
      </c>
      <c r="B459" s="10" t="s">
        <v>193</v>
      </c>
      <c r="C459" s="10" t="s">
        <v>9</v>
      </c>
      <c r="D459" s="6" t="s">
        <v>394</v>
      </c>
      <c r="E459" s="6"/>
      <c r="F459" s="42">
        <f>F460</f>
        <v>270573.7</v>
      </c>
      <c r="G459" s="42">
        <f t="shared" ref="G459:H460" si="170">G460</f>
        <v>265110.5</v>
      </c>
      <c r="H459" s="43">
        <f t="shared" si="170"/>
        <v>344463.9</v>
      </c>
    </row>
    <row r="460" spans="1:8" ht="54" x14ac:dyDescent="0.3">
      <c r="A460" s="9" t="s">
        <v>14</v>
      </c>
      <c r="B460" s="10" t="s">
        <v>193</v>
      </c>
      <c r="C460" s="10" t="s">
        <v>9</v>
      </c>
      <c r="D460" s="6" t="s">
        <v>395</v>
      </c>
      <c r="E460" s="7"/>
      <c r="F460" s="42">
        <f>F461</f>
        <v>270573.7</v>
      </c>
      <c r="G460" s="42">
        <f t="shared" si="170"/>
        <v>265110.5</v>
      </c>
      <c r="H460" s="43">
        <f t="shared" si="170"/>
        <v>344463.9</v>
      </c>
    </row>
    <row r="461" spans="1:8" ht="72" x14ac:dyDescent="0.3">
      <c r="A461" s="9" t="s">
        <v>363</v>
      </c>
      <c r="B461" s="10" t="s">
        <v>193</v>
      </c>
      <c r="C461" s="10" t="s">
        <v>9</v>
      </c>
      <c r="D461" s="6" t="s">
        <v>396</v>
      </c>
      <c r="E461" s="7"/>
      <c r="F461" s="42">
        <f>F462+F464</f>
        <v>270573.7</v>
      </c>
      <c r="G461" s="42">
        <f t="shared" ref="G461:H461" si="171">G462+G464</f>
        <v>265110.5</v>
      </c>
      <c r="H461" s="43">
        <f t="shared" si="171"/>
        <v>344463.9</v>
      </c>
    </row>
    <row r="462" spans="1:8" ht="36" x14ac:dyDescent="0.3">
      <c r="A462" s="9" t="s">
        <v>30</v>
      </c>
      <c r="B462" s="10" t="s">
        <v>193</v>
      </c>
      <c r="C462" s="10" t="s">
        <v>9</v>
      </c>
      <c r="D462" s="6" t="s">
        <v>396</v>
      </c>
      <c r="E462" s="6" t="s">
        <v>31</v>
      </c>
      <c r="F462" s="42">
        <f>F463</f>
        <v>10110.5</v>
      </c>
      <c r="G462" s="42">
        <f t="shared" ref="G462:H462" si="172">G463</f>
        <v>10110.5</v>
      </c>
      <c r="H462" s="43">
        <f t="shared" si="172"/>
        <v>89463.9</v>
      </c>
    </row>
    <row r="463" spans="1:8" ht="54" x14ac:dyDescent="0.3">
      <c r="A463" s="9" t="s">
        <v>32</v>
      </c>
      <c r="B463" s="10" t="s">
        <v>193</v>
      </c>
      <c r="C463" s="10" t="s">
        <v>9</v>
      </c>
      <c r="D463" s="6" t="s">
        <v>396</v>
      </c>
      <c r="E463" s="6" t="s">
        <v>33</v>
      </c>
      <c r="F463" s="42">
        <v>10110.5</v>
      </c>
      <c r="G463" s="44">
        <v>10110.5</v>
      </c>
      <c r="H463" s="43">
        <v>89463.9</v>
      </c>
    </row>
    <row r="464" spans="1:8" ht="18" x14ac:dyDescent="0.3">
      <c r="A464" s="9" t="s">
        <v>44</v>
      </c>
      <c r="B464" s="10" t="s">
        <v>193</v>
      </c>
      <c r="C464" s="10" t="s">
        <v>9</v>
      </c>
      <c r="D464" s="6" t="s">
        <v>396</v>
      </c>
      <c r="E464" s="6" t="s">
        <v>45</v>
      </c>
      <c r="F464" s="42">
        <f>F465+F466+F467</f>
        <v>260463.2</v>
      </c>
      <c r="G464" s="42">
        <f t="shared" ref="G464:H464" si="173">G465+G466+G467</f>
        <v>255000</v>
      </c>
      <c r="H464" s="43">
        <f t="shared" si="173"/>
        <v>255000</v>
      </c>
    </row>
    <row r="465" spans="1:8" ht="72" x14ac:dyDescent="0.3">
      <c r="A465" s="9" t="s">
        <v>289</v>
      </c>
      <c r="B465" s="10" t="s">
        <v>193</v>
      </c>
      <c r="C465" s="10" t="s">
        <v>9</v>
      </c>
      <c r="D465" s="6" t="s">
        <v>396</v>
      </c>
      <c r="E465" s="6" t="s">
        <v>290</v>
      </c>
      <c r="F465" s="42">
        <v>40000</v>
      </c>
      <c r="G465" s="44">
        <v>40000</v>
      </c>
      <c r="H465" s="43">
        <v>40000</v>
      </c>
    </row>
    <row r="466" spans="1:8" ht="72" x14ac:dyDescent="0.3">
      <c r="A466" s="9" t="s">
        <v>397</v>
      </c>
      <c r="B466" s="10" t="s">
        <v>193</v>
      </c>
      <c r="C466" s="10" t="s">
        <v>9</v>
      </c>
      <c r="D466" s="6" t="s">
        <v>396</v>
      </c>
      <c r="E466" s="6" t="s">
        <v>398</v>
      </c>
      <c r="F466" s="42">
        <v>215000</v>
      </c>
      <c r="G466" s="44">
        <v>215000</v>
      </c>
      <c r="H466" s="43">
        <v>215000</v>
      </c>
    </row>
    <row r="467" spans="1:8" ht="18" x14ac:dyDescent="0.3">
      <c r="A467" s="9" t="s">
        <v>46</v>
      </c>
      <c r="B467" s="10" t="s">
        <v>193</v>
      </c>
      <c r="C467" s="10" t="s">
        <v>9</v>
      </c>
      <c r="D467" s="6" t="s">
        <v>396</v>
      </c>
      <c r="E467" s="6" t="s">
        <v>47</v>
      </c>
      <c r="F467" s="42">
        <v>5463.2</v>
      </c>
      <c r="G467" s="44">
        <v>0</v>
      </c>
      <c r="H467" s="43">
        <v>0</v>
      </c>
    </row>
    <row r="468" spans="1:8" ht="18" x14ac:dyDescent="0.3">
      <c r="A468" s="9" t="s">
        <v>399</v>
      </c>
      <c r="B468" s="10" t="s">
        <v>193</v>
      </c>
      <c r="C468" s="10" t="s">
        <v>23</v>
      </c>
      <c r="D468" s="11"/>
      <c r="E468" s="11"/>
      <c r="F468" s="42">
        <f>F469+F475+F491+F535</f>
        <v>1012700</v>
      </c>
      <c r="G468" s="42">
        <f>G469+G475+G491+G535</f>
        <v>581826.69999999995</v>
      </c>
      <c r="H468" s="43">
        <f>H469+H475+H491+H535</f>
        <v>797985.1</v>
      </c>
    </row>
    <row r="469" spans="1:8" ht="36" x14ac:dyDescent="0.3">
      <c r="A469" s="9" t="s">
        <v>194</v>
      </c>
      <c r="B469" s="10" t="s">
        <v>193</v>
      </c>
      <c r="C469" s="10" t="s">
        <v>23</v>
      </c>
      <c r="D469" s="10" t="s">
        <v>195</v>
      </c>
      <c r="E469" s="10"/>
      <c r="F469" s="42">
        <f>F470</f>
        <v>20000</v>
      </c>
      <c r="G469" s="42">
        <f t="shared" ref="G469:H473" si="174">G470</f>
        <v>20000</v>
      </c>
      <c r="H469" s="43">
        <f t="shared" si="174"/>
        <v>20000</v>
      </c>
    </row>
    <row r="470" spans="1:8" ht="36" x14ac:dyDescent="0.3">
      <c r="A470" s="9" t="s">
        <v>400</v>
      </c>
      <c r="B470" s="10" t="s">
        <v>193</v>
      </c>
      <c r="C470" s="10" t="s">
        <v>23</v>
      </c>
      <c r="D470" s="6" t="s">
        <v>401</v>
      </c>
      <c r="E470" s="6"/>
      <c r="F470" s="42">
        <f>F471</f>
        <v>20000</v>
      </c>
      <c r="G470" s="42">
        <f t="shared" si="174"/>
        <v>20000</v>
      </c>
      <c r="H470" s="43">
        <f t="shared" si="174"/>
        <v>20000</v>
      </c>
    </row>
    <row r="471" spans="1:8" ht="90" x14ac:dyDescent="0.3">
      <c r="A471" s="9" t="s">
        <v>402</v>
      </c>
      <c r="B471" s="10" t="s">
        <v>193</v>
      </c>
      <c r="C471" s="10" t="s">
        <v>23</v>
      </c>
      <c r="D471" s="6" t="s">
        <v>403</v>
      </c>
      <c r="E471" s="7"/>
      <c r="F471" s="42">
        <f>F472</f>
        <v>20000</v>
      </c>
      <c r="G471" s="42">
        <f t="shared" si="174"/>
        <v>20000</v>
      </c>
      <c r="H471" s="43">
        <f t="shared" si="174"/>
        <v>20000</v>
      </c>
    </row>
    <row r="472" spans="1:8" ht="72" x14ac:dyDescent="0.3">
      <c r="A472" s="9" t="s">
        <v>404</v>
      </c>
      <c r="B472" s="10" t="s">
        <v>193</v>
      </c>
      <c r="C472" s="10" t="s">
        <v>23</v>
      </c>
      <c r="D472" s="6" t="s">
        <v>405</v>
      </c>
      <c r="E472" s="7"/>
      <c r="F472" s="42">
        <f>F473</f>
        <v>20000</v>
      </c>
      <c r="G472" s="42">
        <f t="shared" si="174"/>
        <v>20000</v>
      </c>
      <c r="H472" s="43">
        <f t="shared" si="174"/>
        <v>20000</v>
      </c>
    </row>
    <row r="473" spans="1:8" ht="36" x14ac:dyDescent="0.3">
      <c r="A473" s="9" t="s">
        <v>30</v>
      </c>
      <c r="B473" s="10" t="s">
        <v>193</v>
      </c>
      <c r="C473" s="10" t="s">
        <v>23</v>
      </c>
      <c r="D473" s="6" t="s">
        <v>405</v>
      </c>
      <c r="E473" s="6" t="s">
        <v>31</v>
      </c>
      <c r="F473" s="42">
        <f>F474</f>
        <v>20000</v>
      </c>
      <c r="G473" s="42">
        <f t="shared" si="174"/>
        <v>20000</v>
      </c>
      <c r="H473" s="43">
        <f t="shared" si="174"/>
        <v>20000</v>
      </c>
    </row>
    <row r="474" spans="1:8" ht="54" x14ac:dyDescent="0.3">
      <c r="A474" s="9" t="s">
        <v>32</v>
      </c>
      <c r="B474" s="10" t="s">
        <v>193</v>
      </c>
      <c r="C474" s="10" t="s">
        <v>23</v>
      </c>
      <c r="D474" s="6" t="s">
        <v>405</v>
      </c>
      <c r="E474" s="6" t="s">
        <v>33</v>
      </c>
      <c r="F474" s="42">
        <v>20000</v>
      </c>
      <c r="G474" s="42">
        <v>20000</v>
      </c>
      <c r="H474" s="43">
        <v>20000</v>
      </c>
    </row>
    <row r="475" spans="1:8" ht="54" x14ac:dyDescent="0.3">
      <c r="A475" s="9" t="s">
        <v>155</v>
      </c>
      <c r="B475" s="10" t="s">
        <v>193</v>
      </c>
      <c r="C475" s="10" t="s">
        <v>23</v>
      </c>
      <c r="D475" s="10" t="s">
        <v>156</v>
      </c>
      <c r="E475" s="10"/>
      <c r="F475" s="42">
        <f>F476</f>
        <v>54999.9</v>
      </c>
      <c r="G475" s="42">
        <f t="shared" ref="G475:H475" si="175">G476</f>
        <v>70000</v>
      </c>
      <c r="H475" s="43">
        <f t="shared" si="175"/>
        <v>70000</v>
      </c>
    </row>
    <row r="476" spans="1:8" ht="36" x14ac:dyDescent="0.3">
      <c r="A476" s="9" t="s">
        <v>179</v>
      </c>
      <c r="B476" s="10" t="s">
        <v>193</v>
      </c>
      <c r="C476" s="10" t="s">
        <v>23</v>
      </c>
      <c r="D476" s="6" t="s">
        <v>180</v>
      </c>
      <c r="E476" s="6"/>
      <c r="F476" s="42">
        <f>F477</f>
        <v>54999.9</v>
      </c>
      <c r="G476" s="42">
        <f t="shared" ref="G476:H476" si="176">G477</f>
        <v>70000</v>
      </c>
      <c r="H476" s="43">
        <f t="shared" si="176"/>
        <v>70000</v>
      </c>
    </row>
    <row r="477" spans="1:8" ht="54" x14ac:dyDescent="0.3">
      <c r="A477" s="9" t="s">
        <v>406</v>
      </c>
      <c r="B477" s="10" t="s">
        <v>193</v>
      </c>
      <c r="C477" s="10" t="s">
        <v>23</v>
      </c>
      <c r="D477" s="6" t="s">
        <v>407</v>
      </c>
      <c r="E477" s="7"/>
      <c r="F477" s="42">
        <f>F478+F481+F484</f>
        <v>54999.9</v>
      </c>
      <c r="G477" s="42">
        <f t="shared" ref="G477:H477" si="177">G478+G481+G484</f>
        <v>70000</v>
      </c>
      <c r="H477" s="43">
        <f t="shared" si="177"/>
        <v>70000</v>
      </c>
    </row>
    <row r="478" spans="1:8" ht="18" x14ac:dyDescent="0.3">
      <c r="A478" s="9" t="s">
        <v>408</v>
      </c>
      <c r="B478" s="10" t="s">
        <v>193</v>
      </c>
      <c r="C478" s="10" t="s">
        <v>23</v>
      </c>
      <c r="D478" s="6" t="s">
        <v>409</v>
      </c>
      <c r="E478" s="7"/>
      <c r="F478" s="42">
        <f>F479</f>
        <v>28402</v>
      </c>
      <c r="G478" s="42">
        <f t="shared" ref="G478:H479" si="178">G479</f>
        <v>43402</v>
      </c>
      <c r="H478" s="43">
        <f t="shared" si="178"/>
        <v>43402</v>
      </c>
    </row>
    <row r="479" spans="1:8" ht="36" x14ac:dyDescent="0.3">
      <c r="A479" s="9" t="s">
        <v>30</v>
      </c>
      <c r="B479" s="10" t="s">
        <v>193</v>
      </c>
      <c r="C479" s="10" t="s">
        <v>23</v>
      </c>
      <c r="D479" s="6" t="s">
        <v>409</v>
      </c>
      <c r="E479" s="6" t="s">
        <v>31</v>
      </c>
      <c r="F479" s="42">
        <f>F480</f>
        <v>28402</v>
      </c>
      <c r="G479" s="42">
        <f t="shared" si="178"/>
        <v>43402</v>
      </c>
      <c r="H479" s="43">
        <f t="shared" si="178"/>
        <v>43402</v>
      </c>
    </row>
    <row r="480" spans="1:8" ht="54" x14ac:dyDescent="0.3">
      <c r="A480" s="9" t="s">
        <v>32</v>
      </c>
      <c r="B480" s="10" t="s">
        <v>193</v>
      </c>
      <c r="C480" s="10" t="s">
        <v>23</v>
      </c>
      <c r="D480" s="6" t="s">
        <v>409</v>
      </c>
      <c r="E480" s="6" t="s">
        <v>33</v>
      </c>
      <c r="F480" s="42">
        <v>28402</v>
      </c>
      <c r="G480" s="44">
        <v>43402</v>
      </c>
      <c r="H480" s="43">
        <v>43402</v>
      </c>
    </row>
    <row r="481" spans="1:8" ht="18" x14ac:dyDescent="0.3">
      <c r="A481" s="9" t="s">
        <v>410</v>
      </c>
      <c r="B481" s="10" t="s">
        <v>193</v>
      </c>
      <c r="C481" s="10" t="s">
        <v>23</v>
      </c>
      <c r="D481" s="6" t="s">
        <v>411</v>
      </c>
      <c r="E481" s="7"/>
      <c r="F481" s="42">
        <f>F482</f>
        <v>3557.5</v>
      </c>
      <c r="G481" s="42">
        <f t="shared" ref="G481:H482" si="179">G482</f>
        <v>3557.5</v>
      </c>
      <c r="H481" s="43">
        <f t="shared" si="179"/>
        <v>3557.5</v>
      </c>
    </row>
    <row r="482" spans="1:8" ht="36" x14ac:dyDescent="0.3">
      <c r="A482" s="9" t="s">
        <v>30</v>
      </c>
      <c r="B482" s="10" t="s">
        <v>193</v>
      </c>
      <c r="C482" s="10" t="s">
        <v>23</v>
      </c>
      <c r="D482" s="6" t="s">
        <v>411</v>
      </c>
      <c r="E482" s="6" t="s">
        <v>31</v>
      </c>
      <c r="F482" s="42">
        <f>F483</f>
        <v>3557.5</v>
      </c>
      <c r="G482" s="42">
        <f t="shared" si="179"/>
        <v>3557.5</v>
      </c>
      <c r="H482" s="43">
        <f t="shared" si="179"/>
        <v>3557.5</v>
      </c>
    </row>
    <row r="483" spans="1:8" ht="54" x14ac:dyDescent="0.3">
      <c r="A483" s="9" t="s">
        <v>32</v>
      </c>
      <c r="B483" s="10" t="s">
        <v>193</v>
      </c>
      <c r="C483" s="10" t="s">
        <v>23</v>
      </c>
      <c r="D483" s="6" t="s">
        <v>411</v>
      </c>
      <c r="E483" s="6" t="s">
        <v>33</v>
      </c>
      <c r="F483" s="42">
        <v>3557.5</v>
      </c>
      <c r="G483" s="44">
        <v>3557.5</v>
      </c>
      <c r="H483" s="43">
        <v>3557.5</v>
      </c>
    </row>
    <row r="484" spans="1:8" ht="54" x14ac:dyDescent="0.3">
      <c r="A484" s="9" t="s">
        <v>412</v>
      </c>
      <c r="B484" s="10" t="s">
        <v>193</v>
      </c>
      <c r="C484" s="10" t="s">
        <v>23</v>
      </c>
      <c r="D484" s="6" t="s">
        <v>413</v>
      </c>
      <c r="E484" s="7"/>
      <c r="F484" s="42">
        <f>F485+F487+F489</f>
        <v>23040.400000000001</v>
      </c>
      <c r="G484" s="42">
        <f t="shared" ref="G484:H484" si="180">G485+G487+G489</f>
        <v>23040.5</v>
      </c>
      <c r="H484" s="43">
        <f t="shared" si="180"/>
        <v>23040.5</v>
      </c>
    </row>
    <row r="485" spans="1:8" ht="90" x14ac:dyDescent="0.3">
      <c r="A485" s="9" t="s">
        <v>18</v>
      </c>
      <c r="B485" s="10" t="s">
        <v>193</v>
      </c>
      <c r="C485" s="10" t="s">
        <v>23</v>
      </c>
      <c r="D485" s="6" t="s">
        <v>413</v>
      </c>
      <c r="E485" s="6" t="s">
        <v>19</v>
      </c>
      <c r="F485" s="42">
        <f>F486</f>
        <v>21982.9</v>
      </c>
      <c r="G485" s="42">
        <f t="shared" ref="G485:H485" si="181">G486</f>
        <v>21983</v>
      </c>
      <c r="H485" s="43">
        <f t="shared" si="181"/>
        <v>21983</v>
      </c>
    </row>
    <row r="486" spans="1:8" ht="36" x14ac:dyDescent="0.3">
      <c r="A486" s="9" t="s">
        <v>118</v>
      </c>
      <c r="B486" s="10" t="s">
        <v>193</v>
      </c>
      <c r="C486" s="10" t="s">
        <v>23</v>
      </c>
      <c r="D486" s="6" t="s">
        <v>413</v>
      </c>
      <c r="E486" s="6" t="s">
        <v>119</v>
      </c>
      <c r="F486" s="42">
        <v>21982.9</v>
      </c>
      <c r="G486" s="42">
        <v>21983</v>
      </c>
      <c r="H486" s="43">
        <v>21983</v>
      </c>
    </row>
    <row r="487" spans="1:8" ht="36" x14ac:dyDescent="0.3">
      <c r="A487" s="9" t="s">
        <v>30</v>
      </c>
      <c r="B487" s="10" t="s">
        <v>193</v>
      </c>
      <c r="C487" s="10" t="s">
        <v>23</v>
      </c>
      <c r="D487" s="6" t="s">
        <v>413</v>
      </c>
      <c r="E487" s="6" t="s">
        <v>31</v>
      </c>
      <c r="F487" s="42">
        <f>F488</f>
        <v>877.5</v>
      </c>
      <c r="G487" s="42">
        <f t="shared" ref="G487:H487" si="182">G488</f>
        <v>877.5</v>
      </c>
      <c r="H487" s="43">
        <f t="shared" si="182"/>
        <v>877.5</v>
      </c>
    </row>
    <row r="488" spans="1:8" ht="54" x14ac:dyDescent="0.3">
      <c r="A488" s="9" t="s">
        <v>32</v>
      </c>
      <c r="B488" s="10" t="s">
        <v>193</v>
      </c>
      <c r="C488" s="10" t="s">
        <v>23</v>
      </c>
      <c r="D488" s="6" t="s">
        <v>413</v>
      </c>
      <c r="E488" s="6" t="s">
        <v>33</v>
      </c>
      <c r="F488" s="42">
        <v>877.5</v>
      </c>
      <c r="G488" s="42">
        <v>877.5</v>
      </c>
      <c r="H488" s="43">
        <v>877.5</v>
      </c>
    </row>
    <row r="489" spans="1:8" ht="18" x14ac:dyDescent="0.3">
      <c r="A489" s="9" t="s">
        <v>44</v>
      </c>
      <c r="B489" s="10" t="s">
        <v>193</v>
      </c>
      <c r="C489" s="10" t="s">
        <v>23</v>
      </c>
      <c r="D489" s="6" t="s">
        <v>413</v>
      </c>
      <c r="E489" s="6" t="s">
        <v>45</v>
      </c>
      <c r="F489" s="42">
        <f>F490</f>
        <v>180</v>
      </c>
      <c r="G489" s="42">
        <f t="shared" ref="G489:H489" si="183">G490</f>
        <v>180</v>
      </c>
      <c r="H489" s="43">
        <f t="shared" si="183"/>
        <v>180</v>
      </c>
    </row>
    <row r="490" spans="1:8" ht="18" x14ac:dyDescent="0.3">
      <c r="A490" s="9" t="s">
        <v>46</v>
      </c>
      <c r="B490" s="10" t="s">
        <v>193</v>
      </c>
      <c r="C490" s="10" t="s">
        <v>23</v>
      </c>
      <c r="D490" s="6" t="s">
        <v>413</v>
      </c>
      <c r="E490" s="6" t="s">
        <v>47</v>
      </c>
      <c r="F490" s="42">
        <v>180</v>
      </c>
      <c r="G490" s="42">
        <v>180</v>
      </c>
      <c r="H490" s="43">
        <v>180</v>
      </c>
    </row>
    <row r="491" spans="1:8" ht="36" x14ac:dyDescent="0.3">
      <c r="A491" s="9" t="s">
        <v>233</v>
      </c>
      <c r="B491" s="10" t="s">
        <v>193</v>
      </c>
      <c r="C491" s="10" t="s">
        <v>23</v>
      </c>
      <c r="D491" s="10" t="s">
        <v>234</v>
      </c>
      <c r="E491" s="10"/>
      <c r="F491" s="42">
        <f>F492+F528</f>
        <v>927949.4</v>
      </c>
      <c r="G491" s="42">
        <f>G492+G528</f>
        <v>491826.69999999995</v>
      </c>
      <c r="H491" s="43">
        <f>H492+H528</f>
        <v>707985.1</v>
      </c>
    </row>
    <row r="492" spans="1:8" ht="18" x14ac:dyDescent="0.3">
      <c r="A492" s="9" t="s">
        <v>414</v>
      </c>
      <c r="B492" s="10" t="s">
        <v>193</v>
      </c>
      <c r="C492" s="10" t="s">
        <v>23</v>
      </c>
      <c r="D492" s="6" t="s">
        <v>415</v>
      </c>
      <c r="E492" s="6"/>
      <c r="F492" s="42">
        <f>F493+F500</f>
        <v>417927.7</v>
      </c>
      <c r="G492" s="42">
        <f t="shared" ref="G492:H492" si="184">G493+G500</f>
        <v>164435.9</v>
      </c>
      <c r="H492" s="43">
        <f t="shared" si="184"/>
        <v>263209.5</v>
      </c>
    </row>
    <row r="493" spans="1:8" ht="54" x14ac:dyDescent="0.3">
      <c r="A493" s="9" t="s">
        <v>416</v>
      </c>
      <c r="B493" s="10" t="s">
        <v>193</v>
      </c>
      <c r="C493" s="10" t="s">
        <v>23</v>
      </c>
      <c r="D493" s="6" t="s">
        <v>417</v>
      </c>
      <c r="E493" s="7"/>
      <c r="F493" s="42">
        <f>F497+F494</f>
        <v>36979</v>
      </c>
      <c r="G493" s="42">
        <f t="shared" ref="G493:H493" si="185">G497+G494</f>
        <v>5000</v>
      </c>
      <c r="H493" s="43">
        <f t="shared" si="185"/>
        <v>5000</v>
      </c>
    </row>
    <row r="494" spans="1:8" ht="36" x14ac:dyDescent="0.3">
      <c r="A494" s="9" t="s">
        <v>418</v>
      </c>
      <c r="B494" s="10" t="s">
        <v>193</v>
      </c>
      <c r="C494" s="10" t="s">
        <v>23</v>
      </c>
      <c r="D494" s="6" t="s">
        <v>419</v>
      </c>
      <c r="E494" s="7"/>
      <c r="F494" s="42">
        <f>F495</f>
        <v>5000</v>
      </c>
      <c r="G494" s="42">
        <f t="shared" ref="G494:H495" si="186">G495</f>
        <v>5000</v>
      </c>
      <c r="H494" s="43">
        <f t="shared" si="186"/>
        <v>5000</v>
      </c>
    </row>
    <row r="495" spans="1:8" ht="36" x14ac:dyDescent="0.3">
      <c r="A495" s="9" t="s">
        <v>30</v>
      </c>
      <c r="B495" s="10" t="s">
        <v>193</v>
      </c>
      <c r="C495" s="10" t="s">
        <v>23</v>
      </c>
      <c r="D495" s="6" t="s">
        <v>419</v>
      </c>
      <c r="E495" s="6" t="s">
        <v>31</v>
      </c>
      <c r="F495" s="42">
        <f>F496</f>
        <v>5000</v>
      </c>
      <c r="G495" s="42">
        <f t="shared" si="186"/>
        <v>5000</v>
      </c>
      <c r="H495" s="43">
        <f t="shared" si="186"/>
        <v>5000</v>
      </c>
    </row>
    <row r="496" spans="1:8" ht="54" x14ac:dyDescent="0.3">
      <c r="A496" s="9" t="s">
        <v>32</v>
      </c>
      <c r="B496" s="10" t="s">
        <v>193</v>
      </c>
      <c r="C496" s="10" t="s">
        <v>23</v>
      </c>
      <c r="D496" s="6" t="s">
        <v>419</v>
      </c>
      <c r="E496" s="6" t="s">
        <v>33</v>
      </c>
      <c r="F496" s="42">
        <v>5000</v>
      </c>
      <c r="G496" s="44">
        <v>5000</v>
      </c>
      <c r="H496" s="43">
        <v>5000</v>
      </c>
    </row>
    <row r="497" spans="1:8" ht="54" x14ac:dyDescent="0.3">
      <c r="A497" s="9" t="s">
        <v>420</v>
      </c>
      <c r="B497" s="10" t="s">
        <v>193</v>
      </c>
      <c r="C497" s="10" t="s">
        <v>23</v>
      </c>
      <c r="D497" s="6" t="s">
        <v>421</v>
      </c>
      <c r="E497" s="7"/>
      <c r="F497" s="42">
        <f>F498</f>
        <v>31979</v>
      </c>
      <c r="G497" s="42">
        <f t="shared" ref="G497:H498" si="187">G498</f>
        <v>0</v>
      </c>
      <c r="H497" s="43">
        <f t="shared" si="187"/>
        <v>0</v>
      </c>
    </row>
    <row r="498" spans="1:8" ht="54" x14ac:dyDescent="0.3">
      <c r="A498" s="9" t="s">
        <v>138</v>
      </c>
      <c r="B498" s="10" t="s">
        <v>193</v>
      </c>
      <c r="C498" s="10" t="s">
        <v>23</v>
      </c>
      <c r="D498" s="6" t="s">
        <v>421</v>
      </c>
      <c r="E498" s="6" t="s">
        <v>139</v>
      </c>
      <c r="F498" s="42">
        <f>F499</f>
        <v>31979</v>
      </c>
      <c r="G498" s="42">
        <f t="shared" si="187"/>
        <v>0</v>
      </c>
      <c r="H498" s="43">
        <f t="shared" si="187"/>
        <v>0</v>
      </c>
    </row>
    <row r="499" spans="1:8" ht="18" x14ac:dyDescent="0.3">
      <c r="A499" s="9" t="s">
        <v>422</v>
      </c>
      <c r="B499" s="10" t="s">
        <v>193</v>
      </c>
      <c r="C499" s="10" t="s">
        <v>23</v>
      </c>
      <c r="D499" s="6" t="s">
        <v>421</v>
      </c>
      <c r="E499" s="6" t="s">
        <v>423</v>
      </c>
      <c r="F499" s="42">
        <v>31979</v>
      </c>
      <c r="G499" s="44">
        <v>0</v>
      </c>
      <c r="H499" s="43">
        <v>0</v>
      </c>
    </row>
    <row r="500" spans="1:8" ht="36" x14ac:dyDescent="0.3">
      <c r="A500" s="9" t="s">
        <v>424</v>
      </c>
      <c r="B500" s="10" t="s">
        <v>193</v>
      </c>
      <c r="C500" s="10" t="s">
        <v>23</v>
      </c>
      <c r="D500" s="6" t="s">
        <v>425</v>
      </c>
      <c r="E500" s="7"/>
      <c r="F500" s="42">
        <f>F501+F507+F510+F513+F516+F519+F522+F525+F504</f>
        <v>380948.7</v>
      </c>
      <c r="G500" s="42">
        <f>G501+G507+G510+G513+G516+G519+G522+G525+G504</f>
        <v>159435.9</v>
      </c>
      <c r="H500" s="43">
        <f>H501+H507+H510+H513+H516+H519+H522+H525+H504</f>
        <v>258209.5</v>
      </c>
    </row>
    <row r="501" spans="1:8" ht="54" x14ac:dyDescent="0.3">
      <c r="A501" s="9" t="s">
        <v>426</v>
      </c>
      <c r="B501" s="10" t="s">
        <v>193</v>
      </c>
      <c r="C501" s="10" t="s">
        <v>23</v>
      </c>
      <c r="D501" s="6" t="s">
        <v>427</v>
      </c>
      <c r="E501" s="7"/>
      <c r="F501" s="42">
        <f>F502</f>
        <v>0</v>
      </c>
      <c r="G501" s="42">
        <f t="shared" ref="G501:H505" si="188">G502</f>
        <v>0</v>
      </c>
      <c r="H501" s="43">
        <f t="shared" si="188"/>
        <v>216663.4</v>
      </c>
    </row>
    <row r="502" spans="1:8" ht="36" x14ac:dyDescent="0.3">
      <c r="A502" s="9" t="s">
        <v>30</v>
      </c>
      <c r="B502" s="10" t="s">
        <v>193</v>
      </c>
      <c r="C502" s="10" t="s">
        <v>23</v>
      </c>
      <c r="D502" s="6" t="s">
        <v>427</v>
      </c>
      <c r="E502" s="6" t="s">
        <v>31</v>
      </c>
      <c r="F502" s="42">
        <f>F503</f>
        <v>0</v>
      </c>
      <c r="G502" s="42">
        <f t="shared" si="188"/>
        <v>0</v>
      </c>
      <c r="H502" s="43">
        <f t="shared" si="188"/>
        <v>216663.4</v>
      </c>
    </row>
    <row r="503" spans="1:8" ht="54" x14ac:dyDescent="0.3">
      <c r="A503" s="9" t="s">
        <v>32</v>
      </c>
      <c r="B503" s="10" t="s">
        <v>193</v>
      </c>
      <c r="C503" s="10" t="s">
        <v>23</v>
      </c>
      <c r="D503" s="6" t="s">
        <v>427</v>
      </c>
      <c r="E503" s="6" t="s">
        <v>33</v>
      </c>
      <c r="F503" s="42">
        <v>0</v>
      </c>
      <c r="G503" s="44">
        <v>0</v>
      </c>
      <c r="H503" s="43">
        <v>216663.4</v>
      </c>
    </row>
    <row r="504" spans="1:8" ht="91.5" customHeight="1" x14ac:dyDescent="0.3">
      <c r="A504" s="9" t="s">
        <v>817</v>
      </c>
      <c r="B504" s="10" t="s">
        <v>193</v>
      </c>
      <c r="C504" s="10" t="s">
        <v>23</v>
      </c>
      <c r="D504" s="6" t="s">
        <v>819</v>
      </c>
      <c r="E504" s="6"/>
      <c r="F504" s="42">
        <f>F505</f>
        <v>180147</v>
      </c>
      <c r="G504" s="42">
        <f t="shared" si="188"/>
        <v>91226.7</v>
      </c>
      <c r="H504" s="43">
        <f t="shared" si="188"/>
        <v>0</v>
      </c>
    </row>
    <row r="505" spans="1:8" ht="54" x14ac:dyDescent="0.3">
      <c r="A505" s="9" t="s">
        <v>138</v>
      </c>
      <c r="B505" s="10" t="s">
        <v>193</v>
      </c>
      <c r="C505" s="10" t="s">
        <v>23</v>
      </c>
      <c r="D505" s="6" t="s">
        <v>819</v>
      </c>
      <c r="E505" s="6" t="s">
        <v>139</v>
      </c>
      <c r="F505" s="42">
        <f>F506</f>
        <v>180147</v>
      </c>
      <c r="G505" s="42">
        <f t="shared" si="188"/>
        <v>91226.7</v>
      </c>
      <c r="H505" s="43">
        <f t="shared" si="188"/>
        <v>0</v>
      </c>
    </row>
    <row r="506" spans="1:8" ht="18" x14ac:dyDescent="0.3">
      <c r="A506" s="9" t="s">
        <v>818</v>
      </c>
      <c r="B506" s="10" t="s">
        <v>193</v>
      </c>
      <c r="C506" s="10" t="s">
        <v>23</v>
      </c>
      <c r="D506" s="6" t="s">
        <v>819</v>
      </c>
      <c r="E506" s="6" t="s">
        <v>141</v>
      </c>
      <c r="F506" s="42">
        <v>180147</v>
      </c>
      <c r="G506" s="44">
        <v>91226.7</v>
      </c>
      <c r="H506" s="43">
        <v>0</v>
      </c>
    </row>
    <row r="507" spans="1:8" ht="40.5" customHeight="1" x14ac:dyDescent="0.3">
      <c r="A507" s="9" t="s">
        <v>428</v>
      </c>
      <c r="B507" s="10" t="s">
        <v>193</v>
      </c>
      <c r="C507" s="10" t="s">
        <v>23</v>
      </c>
      <c r="D507" s="6" t="s">
        <v>429</v>
      </c>
      <c r="E507" s="7"/>
      <c r="F507" s="42">
        <f t="shared" ref="F507:H508" si="189">F508</f>
        <v>20000</v>
      </c>
      <c r="G507" s="42">
        <f t="shared" si="189"/>
        <v>10000</v>
      </c>
      <c r="H507" s="43">
        <f t="shared" si="189"/>
        <v>0</v>
      </c>
    </row>
    <row r="508" spans="1:8" ht="54" x14ac:dyDescent="0.3">
      <c r="A508" s="9" t="s">
        <v>138</v>
      </c>
      <c r="B508" s="10" t="s">
        <v>193</v>
      </c>
      <c r="C508" s="10" t="s">
        <v>23</v>
      </c>
      <c r="D508" s="6" t="s">
        <v>429</v>
      </c>
      <c r="E508" s="6" t="s">
        <v>139</v>
      </c>
      <c r="F508" s="42">
        <f t="shared" si="189"/>
        <v>20000</v>
      </c>
      <c r="G508" s="42">
        <f t="shared" si="189"/>
        <v>10000</v>
      </c>
      <c r="H508" s="43">
        <f t="shared" si="189"/>
        <v>0</v>
      </c>
    </row>
    <row r="509" spans="1:8" ht="18" x14ac:dyDescent="0.3">
      <c r="A509" s="9" t="s">
        <v>422</v>
      </c>
      <c r="B509" s="10" t="s">
        <v>193</v>
      </c>
      <c r="C509" s="10" t="s">
        <v>23</v>
      </c>
      <c r="D509" s="6" t="s">
        <v>429</v>
      </c>
      <c r="E509" s="6" t="s">
        <v>423</v>
      </c>
      <c r="F509" s="42">
        <v>20000</v>
      </c>
      <c r="G509" s="44">
        <v>10000</v>
      </c>
      <c r="H509" s="43">
        <v>0</v>
      </c>
    </row>
    <row r="510" spans="1:8" ht="18" x14ac:dyDescent="0.3">
      <c r="A510" s="9" t="s">
        <v>430</v>
      </c>
      <c r="B510" s="10" t="s">
        <v>193</v>
      </c>
      <c r="C510" s="10" t="s">
        <v>23</v>
      </c>
      <c r="D510" s="6" t="s">
        <v>431</v>
      </c>
      <c r="E510" s="7"/>
      <c r="F510" s="42">
        <f>F511</f>
        <v>15829.1</v>
      </c>
      <c r="G510" s="42">
        <f t="shared" ref="G510:H511" si="190">G511</f>
        <v>7640.3</v>
      </c>
      <c r="H510" s="43">
        <f t="shared" si="190"/>
        <v>3169.1</v>
      </c>
    </row>
    <row r="511" spans="1:8" ht="36" x14ac:dyDescent="0.3">
      <c r="A511" s="9" t="s">
        <v>30</v>
      </c>
      <c r="B511" s="10" t="s">
        <v>193</v>
      </c>
      <c r="C511" s="10" t="s">
        <v>23</v>
      </c>
      <c r="D511" s="6" t="s">
        <v>431</v>
      </c>
      <c r="E511" s="6">
        <v>200</v>
      </c>
      <c r="F511" s="42">
        <f>F512</f>
        <v>15829.1</v>
      </c>
      <c r="G511" s="42">
        <f t="shared" si="190"/>
        <v>7640.3</v>
      </c>
      <c r="H511" s="43">
        <f t="shared" si="190"/>
        <v>3169.1</v>
      </c>
    </row>
    <row r="512" spans="1:8" ht="54" x14ac:dyDescent="0.3">
      <c r="A512" s="9" t="s">
        <v>32</v>
      </c>
      <c r="B512" s="10" t="s">
        <v>193</v>
      </c>
      <c r="C512" s="10" t="s">
        <v>23</v>
      </c>
      <c r="D512" s="6" t="s">
        <v>431</v>
      </c>
      <c r="E512" s="6">
        <v>240</v>
      </c>
      <c r="F512" s="42">
        <v>15829.1</v>
      </c>
      <c r="G512" s="44">
        <v>7640.3</v>
      </c>
      <c r="H512" s="43">
        <v>3169.1</v>
      </c>
    </row>
    <row r="513" spans="1:8" ht="54" x14ac:dyDescent="0.3">
      <c r="A513" s="9" t="s">
        <v>432</v>
      </c>
      <c r="B513" s="10" t="s">
        <v>193</v>
      </c>
      <c r="C513" s="10" t="s">
        <v>23</v>
      </c>
      <c r="D513" s="6" t="s">
        <v>433</v>
      </c>
      <c r="E513" s="7"/>
      <c r="F513" s="42">
        <f>F514</f>
        <v>700</v>
      </c>
      <c r="G513" s="42">
        <f t="shared" ref="G513:H514" si="191">G514</f>
        <v>700</v>
      </c>
      <c r="H513" s="43">
        <f t="shared" si="191"/>
        <v>700</v>
      </c>
    </row>
    <row r="514" spans="1:8" ht="36" x14ac:dyDescent="0.3">
      <c r="A514" s="9" t="s">
        <v>30</v>
      </c>
      <c r="B514" s="10" t="s">
        <v>193</v>
      </c>
      <c r="C514" s="10" t="s">
        <v>23</v>
      </c>
      <c r="D514" s="6" t="s">
        <v>433</v>
      </c>
      <c r="E514" s="6" t="s">
        <v>31</v>
      </c>
      <c r="F514" s="42">
        <f>F515</f>
        <v>700</v>
      </c>
      <c r="G514" s="42">
        <f t="shared" si="191"/>
        <v>700</v>
      </c>
      <c r="H514" s="43">
        <f t="shared" si="191"/>
        <v>700</v>
      </c>
    </row>
    <row r="515" spans="1:8" ht="54" x14ac:dyDescent="0.3">
      <c r="A515" s="9" t="s">
        <v>32</v>
      </c>
      <c r="B515" s="10" t="s">
        <v>193</v>
      </c>
      <c r="C515" s="10" t="s">
        <v>23</v>
      </c>
      <c r="D515" s="6" t="s">
        <v>433</v>
      </c>
      <c r="E515" s="6" t="s">
        <v>33</v>
      </c>
      <c r="F515" s="42">
        <v>700</v>
      </c>
      <c r="G515" s="44">
        <v>700</v>
      </c>
      <c r="H515" s="43">
        <v>700</v>
      </c>
    </row>
    <row r="516" spans="1:8" ht="54" x14ac:dyDescent="0.3">
      <c r="A516" s="9" t="s">
        <v>434</v>
      </c>
      <c r="B516" s="10" t="s">
        <v>193</v>
      </c>
      <c r="C516" s="10" t="s">
        <v>23</v>
      </c>
      <c r="D516" s="6" t="s">
        <v>435</v>
      </c>
      <c r="E516" s="7"/>
      <c r="F516" s="42">
        <f>F517</f>
        <v>0</v>
      </c>
      <c r="G516" s="42">
        <f t="shared" ref="G516:H517" si="192">G517</f>
        <v>195</v>
      </c>
      <c r="H516" s="43">
        <f t="shared" si="192"/>
        <v>0</v>
      </c>
    </row>
    <row r="517" spans="1:8" ht="54" x14ac:dyDescent="0.3">
      <c r="A517" s="9" t="s">
        <v>138</v>
      </c>
      <c r="B517" s="10" t="s">
        <v>193</v>
      </c>
      <c r="C517" s="10" t="s">
        <v>23</v>
      </c>
      <c r="D517" s="6" t="s">
        <v>435</v>
      </c>
      <c r="E517" s="6" t="s">
        <v>139</v>
      </c>
      <c r="F517" s="42">
        <f>F518</f>
        <v>0</v>
      </c>
      <c r="G517" s="42">
        <f t="shared" si="192"/>
        <v>195</v>
      </c>
      <c r="H517" s="43">
        <f t="shared" si="192"/>
        <v>0</v>
      </c>
    </row>
    <row r="518" spans="1:8" ht="18" x14ac:dyDescent="0.3">
      <c r="A518" s="9" t="s">
        <v>422</v>
      </c>
      <c r="B518" s="10" t="s">
        <v>193</v>
      </c>
      <c r="C518" s="10" t="s">
        <v>23</v>
      </c>
      <c r="D518" s="6" t="s">
        <v>435</v>
      </c>
      <c r="E518" s="6" t="s">
        <v>423</v>
      </c>
      <c r="F518" s="42">
        <v>0</v>
      </c>
      <c r="G518" s="44">
        <v>195</v>
      </c>
      <c r="H518" s="43">
        <v>0</v>
      </c>
    </row>
    <row r="519" spans="1:8" ht="54" x14ac:dyDescent="0.3">
      <c r="A519" s="9" t="s">
        <v>436</v>
      </c>
      <c r="B519" s="10" t="s">
        <v>193</v>
      </c>
      <c r="C519" s="10" t="s">
        <v>23</v>
      </c>
      <c r="D519" s="6" t="s">
        <v>437</v>
      </c>
      <c r="E519" s="7"/>
      <c r="F519" s="42">
        <f>F520</f>
        <v>72311.899999999994</v>
      </c>
      <c r="G519" s="42">
        <f t="shared" ref="G519:H520" si="193">G520</f>
        <v>9819.4</v>
      </c>
      <c r="H519" s="43">
        <f t="shared" si="193"/>
        <v>15866.1</v>
      </c>
    </row>
    <row r="520" spans="1:8" ht="36" x14ac:dyDescent="0.3">
      <c r="A520" s="9" t="s">
        <v>30</v>
      </c>
      <c r="B520" s="10" t="s">
        <v>193</v>
      </c>
      <c r="C520" s="10" t="s">
        <v>23</v>
      </c>
      <c r="D520" s="6" t="s">
        <v>437</v>
      </c>
      <c r="E520" s="6" t="s">
        <v>31</v>
      </c>
      <c r="F520" s="42">
        <f>F521</f>
        <v>72311.899999999994</v>
      </c>
      <c r="G520" s="42">
        <f t="shared" si="193"/>
        <v>9819.4</v>
      </c>
      <c r="H520" s="43">
        <f t="shared" si="193"/>
        <v>15866.1</v>
      </c>
    </row>
    <row r="521" spans="1:8" ht="54" x14ac:dyDescent="0.3">
      <c r="A521" s="9" t="s">
        <v>32</v>
      </c>
      <c r="B521" s="10" t="s">
        <v>193</v>
      </c>
      <c r="C521" s="10" t="s">
        <v>23</v>
      </c>
      <c r="D521" s="6" t="s">
        <v>437</v>
      </c>
      <c r="E521" s="6" t="s">
        <v>33</v>
      </c>
      <c r="F521" s="42">
        <v>72311.899999999994</v>
      </c>
      <c r="G521" s="44">
        <v>9819.4</v>
      </c>
      <c r="H521" s="43">
        <v>15866.1</v>
      </c>
    </row>
    <row r="522" spans="1:8" ht="72" x14ac:dyDescent="0.3">
      <c r="A522" s="9" t="s">
        <v>438</v>
      </c>
      <c r="B522" s="10" t="s">
        <v>193</v>
      </c>
      <c r="C522" s="10" t="s">
        <v>23</v>
      </c>
      <c r="D522" s="6" t="s">
        <v>439</v>
      </c>
      <c r="E522" s="7"/>
      <c r="F522" s="42">
        <f>F523</f>
        <v>79960.7</v>
      </c>
      <c r="G522" s="42">
        <f t="shared" ref="G522:H523" si="194">G523</f>
        <v>39854.5</v>
      </c>
      <c r="H522" s="43">
        <f t="shared" si="194"/>
        <v>21810.9</v>
      </c>
    </row>
    <row r="523" spans="1:8" ht="36" x14ac:dyDescent="0.3">
      <c r="A523" s="9" t="s">
        <v>30</v>
      </c>
      <c r="B523" s="10" t="s">
        <v>193</v>
      </c>
      <c r="C523" s="10" t="s">
        <v>23</v>
      </c>
      <c r="D523" s="6" t="s">
        <v>439</v>
      </c>
      <c r="E523" s="6" t="s">
        <v>31</v>
      </c>
      <c r="F523" s="42">
        <f>F524</f>
        <v>79960.7</v>
      </c>
      <c r="G523" s="42">
        <f t="shared" si="194"/>
        <v>39854.5</v>
      </c>
      <c r="H523" s="43">
        <f t="shared" si="194"/>
        <v>21810.9</v>
      </c>
    </row>
    <row r="524" spans="1:8" ht="54" x14ac:dyDescent="0.3">
      <c r="A524" s="9" t="s">
        <v>32</v>
      </c>
      <c r="B524" s="10" t="s">
        <v>193</v>
      </c>
      <c r="C524" s="10" t="s">
        <v>23</v>
      </c>
      <c r="D524" s="6" t="s">
        <v>439</v>
      </c>
      <c r="E524" s="6" t="s">
        <v>33</v>
      </c>
      <c r="F524" s="42">
        <v>79960.7</v>
      </c>
      <c r="G524" s="42">
        <v>39854.5</v>
      </c>
      <c r="H524" s="43">
        <v>21810.9</v>
      </c>
    </row>
    <row r="525" spans="1:8" ht="36" x14ac:dyDescent="0.3">
      <c r="A525" s="9" t="s">
        <v>811</v>
      </c>
      <c r="B525" s="10" t="s">
        <v>193</v>
      </c>
      <c r="C525" s="10" t="s">
        <v>23</v>
      </c>
      <c r="D525" s="6" t="s">
        <v>810</v>
      </c>
      <c r="E525" s="6"/>
      <c r="F525" s="42">
        <f>F526</f>
        <v>12000</v>
      </c>
      <c r="G525" s="42">
        <f t="shared" ref="G525:H526" si="195">G526</f>
        <v>0</v>
      </c>
      <c r="H525" s="43">
        <f t="shared" si="195"/>
        <v>0</v>
      </c>
    </row>
    <row r="526" spans="1:8" ht="54" x14ac:dyDescent="0.3">
      <c r="A526" s="9" t="s">
        <v>138</v>
      </c>
      <c r="B526" s="10" t="s">
        <v>193</v>
      </c>
      <c r="C526" s="10" t="s">
        <v>23</v>
      </c>
      <c r="D526" s="6" t="s">
        <v>810</v>
      </c>
      <c r="E526" s="6">
        <v>600</v>
      </c>
      <c r="F526" s="42">
        <f>F527</f>
        <v>12000</v>
      </c>
      <c r="G526" s="42">
        <f t="shared" si="195"/>
        <v>0</v>
      </c>
      <c r="H526" s="43">
        <f t="shared" si="195"/>
        <v>0</v>
      </c>
    </row>
    <row r="527" spans="1:8" ht="18" x14ac:dyDescent="0.3">
      <c r="A527" s="9" t="s">
        <v>140</v>
      </c>
      <c r="B527" s="10" t="s">
        <v>193</v>
      </c>
      <c r="C527" s="10" t="s">
        <v>23</v>
      </c>
      <c r="D527" s="6" t="s">
        <v>810</v>
      </c>
      <c r="E527" s="6">
        <v>610</v>
      </c>
      <c r="F527" s="42">
        <v>12000</v>
      </c>
      <c r="G527" s="42">
        <v>0</v>
      </c>
      <c r="H527" s="43">
        <v>0</v>
      </c>
    </row>
    <row r="528" spans="1:8" ht="18" x14ac:dyDescent="0.3">
      <c r="A528" s="9" t="s">
        <v>235</v>
      </c>
      <c r="B528" s="10" t="s">
        <v>193</v>
      </c>
      <c r="C528" s="10" t="s">
        <v>23</v>
      </c>
      <c r="D528" s="6" t="s">
        <v>236</v>
      </c>
      <c r="E528" s="6"/>
      <c r="F528" s="42">
        <f>F529</f>
        <v>510021.7</v>
      </c>
      <c r="G528" s="42">
        <f t="shared" ref="G528:H529" si="196">G529</f>
        <v>327390.8</v>
      </c>
      <c r="H528" s="43">
        <f t="shared" si="196"/>
        <v>444775.6</v>
      </c>
    </row>
    <row r="529" spans="1:8" ht="54" x14ac:dyDescent="0.3">
      <c r="A529" s="9" t="s">
        <v>237</v>
      </c>
      <c r="B529" s="10" t="s">
        <v>193</v>
      </c>
      <c r="C529" s="10" t="s">
        <v>23</v>
      </c>
      <c r="D529" s="6" t="s">
        <v>238</v>
      </c>
      <c r="E529" s="7"/>
      <c r="F529" s="42">
        <f>F530</f>
        <v>510021.7</v>
      </c>
      <c r="G529" s="42">
        <f t="shared" si="196"/>
        <v>327390.8</v>
      </c>
      <c r="H529" s="43">
        <f t="shared" si="196"/>
        <v>444775.6</v>
      </c>
    </row>
    <row r="530" spans="1:8" ht="36" x14ac:dyDescent="0.3">
      <c r="A530" s="9" t="s">
        <v>440</v>
      </c>
      <c r="B530" s="10" t="s">
        <v>193</v>
      </c>
      <c r="C530" s="10" t="s">
        <v>23</v>
      </c>
      <c r="D530" s="6" t="s">
        <v>441</v>
      </c>
      <c r="E530" s="7"/>
      <c r="F530" s="42">
        <f>F531+F533</f>
        <v>510021.7</v>
      </c>
      <c r="G530" s="44">
        <f>G531+G533</f>
        <v>327390.8</v>
      </c>
      <c r="H530" s="43">
        <f>H531+H533</f>
        <v>444775.6</v>
      </c>
    </row>
    <row r="531" spans="1:8" ht="36" x14ac:dyDescent="0.3">
      <c r="A531" s="9" t="s">
        <v>30</v>
      </c>
      <c r="B531" s="10" t="s">
        <v>193</v>
      </c>
      <c r="C531" s="10" t="s">
        <v>23</v>
      </c>
      <c r="D531" s="6" t="s">
        <v>441</v>
      </c>
      <c r="E531" s="6" t="s">
        <v>31</v>
      </c>
      <c r="F531" s="42">
        <f>F532</f>
        <v>115000</v>
      </c>
      <c r="G531" s="44">
        <f>G532</f>
        <v>120000</v>
      </c>
      <c r="H531" s="43">
        <f>H532</f>
        <v>120000</v>
      </c>
    </row>
    <row r="532" spans="1:8" ht="54" x14ac:dyDescent="0.3">
      <c r="A532" s="9" t="s">
        <v>32</v>
      </c>
      <c r="B532" s="10" t="s">
        <v>193</v>
      </c>
      <c r="C532" s="10" t="s">
        <v>23</v>
      </c>
      <c r="D532" s="6" t="s">
        <v>441</v>
      </c>
      <c r="E532" s="6" t="s">
        <v>33</v>
      </c>
      <c r="F532" s="42">
        <v>115000</v>
      </c>
      <c r="G532" s="44">
        <v>120000</v>
      </c>
      <c r="H532" s="43">
        <v>120000</v>
      </c>
    </row>
    <row r="533" spans="1:8" ht="54" x14ac:dyDescent="0.3">
      <c r="A533" s="9" t="s">
        <v>138</v>
      </c>
      <c r="B533" s="10" t="s">
        <v>193</v>
      </c>
      <c r="C533" s="10" t="s">
        <v>23</v>
      </c>
      <c r="D533" s="6" t="s">
        <v>441</v>
      </c>
      <c r="E533" s="6" t="s">
        <v>139</v>
      </c>
      <c r="F533" s="42">
        <f>F534</f>
        <v>395021.7</v>
      </c>
      <c r="G533" s="44">
        <f>G534</f>
        <v>207390.8</v>
      </c>
      <c r="H533" s="43">
        <f>H534</f>
        <v>324775.59999999998</v>
      </c>
    </row>
    <row r="534" spans="1:8" ht="18" x14ac:dyDescent="0.3">
      <c r="A534" s="35" t="s">
        <v>140</v>
      </c>
      <c r="B534" s="36" t="s">
        <v>193</v>
      </c>
      <c r="C534" s="36" t="s">
        <v>23</v>
      </c>
      <c r="D534" s="37" t="s">
        <v>441</v>
      </c>
      <c r="E534" s="37" t="s">
        <v>141</v>
      </c>
      <c r="F534" s="60">
        <f>295021.7+100000</f>
        <v>395021.7</v>
      </c>
      <c r="G534" s="67">
        <v>207390.8</v>
      </c>
      <c r="H534" s="61">
        <v>324775.59999999998</v>
      </c>
    </row>
    <row r="535" spans="1:8" ht="18" x14ac:dyDescent="0.3">
      <c r="A535" s="9" t="s">
        <v>76</v>
      </c>
      <c r="B535" s="10" t="s">
        <v>193</v>
      </c>
      <c r="C535" s="10" t="s">
        <v>23</v>
      </c>
      <c r="D535" s="10" t="s">
        <v>77</v>
      </c>
      <c r="E535" s="10"/>
      <c r="F535" s="42">
        <f>F536</f>
        <v>9750.7000000000007</v>
      </c>
      <c r="G535" s="44">
        <v>0</v>
      </c>
      <c r="H535" s="43">
        <v>0</v>
      </c>
    </row>
    <row r="536" spans="1:8" ht="36" x14ac:dyDescent="0.3">
      <c r="A536" s="9" t="s">
        <v>442</v>
      </c>
      <c r="B536" s="10" t="s">
        <v>193</v>
      </c>
      <c r="C536" s="10" t="s">
        <v>23</v>
      </c>
      <c r="D536" s="6" t="s">
        <v>443</v>
      </c>
      <c r="E536" s="7"/>
      <c r="F536" s="42">
        <f>F537</f>
        <v>9750.7000000000007</v>
      </c>
      <c r="G536" s="44">
        <v>0</v>
      </c>
      <c r="H536" s="43">
        <v>0</v>
      </c>
    </row>
    <row r="537" spans="1:8" ht="36" x14ac:dyDescent="0.3">
      <c r="A537" s="9" t="s">
        <v>30</v>
      </c>
      <c r="B537" s="10" t="s">
        <v>193</v>
      </c>
      <c r="C537" s="10" t="s">
        <v>23</v>
      </c>
      <c r="D537" s="6" t="s">
        <v>443</v>
      </c>
      <c r="E537" s="6">
        <v>200</v>
      </c>
      <c r="F537" s="42">
        <f>F538</f>
        <v>9750.7000000000007</v>
      </c>
      <c r="G537" s="44">
        <v>0</v>
      </c>
      <c r="H537" s="43">
        <v>0</v>
      </c>
    </row>
    <row r="538" spans="1:8" ht="54" x14ac:dyDescent="0.3">
      <c r="A538" s="9" t="s">
        <v>32</v>
      </c>
      <c r="B538" s="10" t="s">
        <v>193</v>
      </c>
      <c r="C538" s="10" t="s">
        <v>23</v>
      </c>
      <c r="D538" s="6" t="s">
        <v>443</v>
      </c>
      <c r="E538" s="6">
        <v>240</v>
      </c>
      <c r="F538" s="42">
        <v>9750.7000000000007</v>
      </c>
      <c r="G538" s="44">
        <v>0</v>
      </c>
      <c r="H538" s="43">
        <v>0</v>
      </c>
    </row>
    <row r="539" spans="1:8" ht="36" x14ac:dyDescent="0.3">
      <c r="A539" s="9" t="s">
        <v>444</v>
      </c>
      <c r="B539" s="10" t="s">
        <v>193</v>
      </c>
      <c r="C539" s="10" t="s">
        <v>193</v>
      </c>
      <c r="D539" s="11"/>
      <c r="E539" s="11"/>
      <c r="F539" s="42">
        <f>F540+F554+F548+F562</f>
        <v>73371</v>
      </c>
      <c r="G539" s="42">
        <f t="shared" ref="G539:H539" si="197">G540+G554+G548+G562</f>
        <v>72571</v>
      </c>
      <c r="H539" s="43">
        <f t="shared" si="197"/>
        <v>72771</v>
      </c>
    </row>
    <row r="540" spans="1:8" ht="36" x14ac:dyDescent="0.3">
      <c r="A540" s="9" t="s">
        <v>445</v>
      </c>
      <c r="B540" s="10" t="s">
        <v>193</v>
      </c>
      <c r="C540" s="10" t="s">
        <v>193</v>
      </c>
      <c r="D540" s="10" t="s">
        <v>446</v>
      </c>
      <c r="E540" s="10"/>
      <c r="F540" s="42">
        <f>F541</f>
        <v>8526</v>
      </c>
      <c r="G540" s="42">
        <f t="shared" ref="G540:H542" si="198">G541</f>
        <v>8526</v>
      </c>
      <c r="H540" s="43">
        <f t="shared" si="198"/>
        <v>8526</v>
      </c>
    </row>
    <row r="541" spans="1:8" ht="18" x14ac:dyDescent="0.3">
      <c r="A541" s="9" t="s">
        <v>447</v>
      </c>
      <c r="B541" s="10" t="s">
        <v>193</v>
      </c>
      <c r="C541" s="10" t="s">
        <v>193</v>
      </c>
      <c r="D541" s="6" t="s">
        <v>448</v>
      </c>
      <c r="E541" s="6"/>
      <c r="F541" s="42">
        <f>F542</f>
        <v>8526</v>
      </c>
      <c r="G541" s="42">
        <f t="shared" si="198"/>
        <v>8526</v>
      </c>
      <c r="H541" s="43">
        <f t="shared" si="198"/>
        <v>8526</v>
      </c>
    </row>
    <row r="542" spans="1:8" ht="90" x14ac:dyDescent="0.3">
      <c r="A542" s="9" t="s">
        <v>449</v>
      </c>
      <c r="B542" s="10" t="s">
        <v>193</v>
      </c>
      <c r="C542" s="10" t="s">
        <v>193</v>
      </c>
      <c r="D542" s="6" t="s">
        <v>450</v>
      </c>
      <c r="E542" s="7"/>
      <c r="F542" s="42">
        <f>F543</f>
        <v>8526</v>
      </c>
      <c r="G542" s="42">
        <f t="shared" si="198"/>
        <v>8526</v>
      </c>
      <c r="H542" s="43">
        <f t="shared" si="198"/>
        <v>8526</v>
      </c>
    </row>
    <row r="543" spans="1:8" ht="54" x14ac:dyDescent="0.3">
      <c r="A543" s="9" t="s">
        <v>451</v>
      </c>
      <c r="B543" s="10" t="s">
        <v>193</v>
      </c>
      <c r="C543" s="10" t="s">
        <v>193</v>
      </c>
      <c r="D543" s="6" t="s">
        <v>452</v>
      </c>
      <c r="E543" s="7"/>
      <c r="F543" s="42">
        <f>F544+F546</f>
        <v>8526</v>
      </c>
      <c r="G543" s="42">
        <f t="shared" ref="G543:H543" si="199">G544+G546</f>
        <v>8526</v>
      </c>
      <c r="H543" s="43">
        <f t="shared" si="199"/>
        <v>8526</v>
      </c>
    </row>
    <row r="544" spans="1:8" ht="90" x14ac:dyDescent="0.3">
      <c r="A544" s="9" t="s">
        <v>18</v>
      </c>
      <c r="B544" s="10" t="s">
        <v>193</v>
      </c>
      <c r="C544" s="10" t="s">
        <v>193</v>
      </c>
      <c r="D544" s="6" t="s">
        <v>452</v>
      </c>
      <c r="E544" s="6" t="s">
        <v>19</v>
      </c>
      <c r="F544" s="42">
        <f>F545</f>
        <v>7782</v>
      </c>
      <c r="G544" s="44">
        <f>G545</f>
        <v>7782</v>
      </c>
      <c r="H544" s="43">
        <f>H545</f>
        <v>7782</v>
      </c>
    </row>
    <row r="545" spans="1:8" ht="36" x14ac:dyDescent="0.3">
      <c r="A545" s="9" t="s">
        <v>20</v>
      </c>
      <c r="B545" s="10" t="s">
        <v>193</v>
      </c>
      <c r="C545" s="10" t="s">
        <v>193</v>
      </c>
      <c r="D545" s="6" t="s">
        <v>452</v>
      </c>
      <c r="E545" s="6" t="s">
        <v>21</v>
      </c>
      <c r="F545" s="42">
        <v>7782</v>
      </c>
      <c r="G545" s="44">
        <v>7782</v>
      </c>
      <c r="H545" s="43">
        <v>7782</v>
      </c>
    </row>
    <row r="546" spans="1:8" ht="36" x14ac:dyDescent="0.3">
      <c r="A546" s="9" t="s">
        <v>30</v>
      </c>
      <c r="B546" s="10" t="s">
        <v>193</v>
      </c>
      <c r="C546" s="10" t="s">
        <v>193</v>
      </c>
      <c r="D546" s="6" t="s">
        <v>452</v>
      </c>
      <c r="E546" s="6" t="s">
        <v>31</v>
      </c>
      <c r="F546" s="42">
        <f>F547</f>
        <v>744</v>
      </c>
      <c r="G546" s="44">
        <f>G547</f>
        <v>744</v>
      </c>
      <c r="H546" s="43">
        <f>H547</f>
        <v>744</v>
      </c>
    </row>
    <row r="547" spans="1:8" ht="54" x14ac:dyDescent="0.3">
      <c r="A547" s="9" t="s">
        <v>32</v>
      </c>
      <c r="B547" s="10" t="s">
        <v>193</v>
      </c>
      <c r="C547" s="10" t="s">
        <v>193</v>
      </c>
      <c r="D547" s="6" t="s">
        <v>452</v>
      </c>
      <c r="E547" s="6" t="s">
        <v>33</v>
      </c>
      <c r="F547" s="42">
        <v>744</v>
      </c>
      <c r="G547" s="44">
        <v>744</v>
      </c>
      <c r="H547" s="43">
        <v>744</v>
      </c>
    </row>
    <row r="548" spans="1:8" ht="36" x14ac:dyDescent="0.3">
      <c r="A548" s="9" t="s">
        <v>453</v>
      </c>
      <c r="B548" s="10" t="s">
        <v>193</v>
      </c>
      <c r="C548" s="10" t="s">
        <v>193</v>
      </c>
      <c r="D548" s="10" t="s">
        <v>454</v>
      </c>
      <c r="E548" s="10"/>
      <c r="F548" s="42">
        <f>F549</f>
        <v>2000</v>
      </c>
      <c r="G548" s="42">
        <f t="shared" ref="G548:H552" si="200">G549</f>
        <v>1200</v>
      </c>
      <c r="H548" s="43">
        <f t="shared" si="200"/>
        <v>1400</v>
      </c>
    </row>
    <row r="549" spans="1:8" ht="36" x14ac:dyDescent="0.3">
      <c r="A549" s="9" t="s">
        <v>455</v>
      </c>
      <c r="B549" s="10" t="s">
        <v>193</v>
      </c>
      <c r="C549" s="10" t="s">
        <v>193</v>
      </c>
      <c r="D549" s="6" t="s">
        <v>456</v>
      </c>
      <c r="E549" s="6"/>
      <c r="F549" s="42">
        <f>F550</f>
        <v>2000</v>
      </c>
      <c r="G549" s="42">
        <f t="shared" si="200"/>
        <v>1200</v>
      </c>
      <c r="H549" s="43">
        <f t="shared" si="200"/>
        <v>1400</v>
      </c>
    </row>
    <row r="550" spans="1:8" ht="54" x14ac:dyDescent="0.3">
      <c r="A550" s="9" t="s">
        <v>457</v>
      </c>
      <c r="B550" s="10" t="s">
        <v>193</v>
      </c>
      <c r="C550" s="10" t="s">
        <v>193</v>
      </c>
      <c r="D550" s="6" t="s">
        <v>458</v>
      </c>
      <c r="E550" s="7"/>
      <c r="F550" s="42">
        <f>F551</f>
        <v>2000</v>
      </c>
      <c r="G550" s="42">
        <f t="shared" si="200"/>
        <v>1200</v>
      </c>
      <c r="H550" s="43">
        <f t="shared" si="200"/>
        <v>1400</v>
      </c>
    </row>
    <row r="551" spans="1:8" ht="54" x14ac:dyDescent="0.3">
      <c r="A551" s="9" t="s">
        <v>459</v>
      </c>
      <c r="B551" s="10" t="s">
        <v>193</v>
      </c>
      <c r="C551" s="10" t="s">
        <v>193</v>
      </c>
      <c r="D551" s="6" t="s">
        <v>460</v>
      </c>
      <c r="E551" s="7"/>
      <c r="F551" s="42">
        <f>F552</f>
        <v>2000</v>
      </c>
      <c r="G551" s="42">
        <f t="shared" si="200"/>
        <v>1200</v>
      </c>
      <c r="H551" s="43">
        <f t="shared" si="200"/>
        <v>1400</v>
      </c>
    </row>
    <row r="552" spans="1:8" ht="36" x14ac:dyDescent="0.3">
      <c r="A552" s="9" t="s">
        <v>30</v>
      </c>
      <c r="B552" s="10" t="s">
        <v>193</v>
      </c>
      <c r="C552" s="10" t="s">
        <v>193</v>
      </c>
      <c r="D552" s="6" t="s">
        <v>460</v>
      </c>
      <c r="E552" s="6" t="s">
        <v>31</v>
      </c>
      <c r="F552" s="42">
        <f>F553</f>
        <v>2000</v>
      </c>
      <c r="G552" s="42">
        <f t="shared" si="200"/>
        <v>1200</v>
      </c>
      <c r="H552" s="43">
        <f t="shared" si="200"/>
        <v>1400</v>
      </c>
    </row>
    <row r="553" spans="1:8" ht="54" x14ac:dyDescent="0.3">
      <c r="A553" s="9" t="s">
        <v>32</v>
      </c>
      <c r="B553" s="10" t="s">
        <v>193</v>
      </c>
      <c r="C553" s="10" t="s">
        <v>193</v>
      </c>
      <c r="D553" s="6" t="s">
        <v>460</v>
      </c>
      <c r="E553" s="6" t="s">
        <v>33</v>
      </c>
      <c r="F553" s="42">
        <v>2000</v>
      </c>
      <c r="G553" s="44">
        <v>1200</v>
      </c>
      <c r="H553" s="43">
        <v>1400</v>
      </c>
    </row>
    <row r="554" spans="1:8" ht="54" x14ac:dyDescent="0.3">
      <c r="A554" s="9" t="s">
        <v>357</v>
      </c>
      <c r="B554" s="10" t="s">
        <v>193</v>
      </c>
      <c r="C554" s="10" t="s">
        <v>193</v>
      </c>
      <c r="D554" s="10" t="s">
        <v>358</v>
      </c>
      <c r="E554" s="10"/>
      <c r="F554" s="42">
        <f>F555</f>
        <v>632</v>
      </c>
      <c r="G554" s="42">
        <f t="shared" ref="G554:H556" si="201">G555</f>
        <v>632</v>
      </c>
      <c r="H554" s="42">
        <f t="shared" si="201"/>
        <v>632</v>
      </c>
    </row>
    <row r="555" spans="1:8" ht="18" x14ac:dyDescent="0.3">
      <c r="A555" s="9" t="s">
        <v>12</v>
      </c>
      <c r="B555" s="10" t="s">
        <v>193</v>
      </c>
      <c r="C555" s="10" t="s">
        <v>193</v>
      </c>
      <c r="D555" s="6" t="s">
        <v>394</v>
      </c>
      <c r="E555" s="6"/>
      <c r="F555" s="42">
        <f>F556</f>
        <v>632</v>
      </c>
      <c r="G555" s="42">
        <f t="shared" si="201"/>
        <v>632</v>
      </c>
      <c r="H555" s="42">
        <f t="shared" si="201"/>
        <v>632</v>
      </c>
    </row>
    <row r="556" spans="1:8" ht="54" x14ac:dyDescent="0.3">
      <c r="A556" s="9" t="s">
        <v>14</v>
      </c>
      <c r="B556" s="10" t="s">
        <v>193</v>
      </c>
      <c r="C556" s="10" t="s">
        <v>193</v>
      </c>
      <c r="D556" s="6" t="s">
        <v>395</v>
      </c>
      <c r="E556" s="7"/>
      <c r="F556" s="42">
        <f>F557</f>
        <v>632</v>
      </c>
      <c r="G556" s="42">
        <f t="shared" si="201"/>
        <v>632</v>
      </c>
      <c r="H556" s="42">
        <f t="shared" si="201"/>
        <v>632</v>
      </c>
    </row>
    <row r="557" spans="1:8" ht="72" x14ac:dyDescent="0.3">
      <c r="A557" s="9" t="s">
        <v>461</v>
      </c>
      <c r="B557" s="10" t="s">
        <v>193</v>
      </c>
      <c r="C557" s="10" t="s">
        <v>193</v>
      </c>
      <c r="D557" s="6" t="s">
        <v>462</v>
      </c>
      <c r="E557" s="7"/>
      <c r="F557" s="42">
        <f>F558+F560</f>
        <v>632</v>
      </c>
      <c r="G557" s="42">
        <f t="shared" ref="G557:H557" si="202">G558+G560</f>
        <v>632</v>
      </c>
      <c r="H557" s="42">
        <f t="shared" si="202"/>
        <v>632</v>
      </c>
    </row>
    <row r="558" spans="1:8" ht="90" x14ac:dyDescent="0.3">
      <c r="A558" s="9" t="s">
        <v>18</v>
      </c>
      <c r="B558" s="10" t="s">
        <v>193</v>
      </c>
      <c r="C558" s="10" t="s">
        <v>193</v>
      </c>
      <c r="D558" s="6" t="s">
        <v>462</v>
      </c>
      <c r="E558" s="6" t="s">
        <v>19</v>
      </c>
      <c r="F558" s="42">
        <f>F559</f>
        <v>579</v>
      </c>
      <c r="G558" s="42">
        <f t="shared" ref="G558:H558" si="203">G559</f>
        <v>579</v>
      </c>
      <c r="H558" s="42">
        <f t="shared" si="203"/>
        <v>579</v>
      </c>
    </row>
    <row r="559" spans="1:8" ht="36" x14ac:dyDescent="0.3">
      <c r="A559" s="9" t="s">
        <v>20</v>
      </c>
      <c r="B559" s="10" t="s">
        <v>193</v>
      </c>
      <c r="C559" s="10" t="s">
        <v>193</v>
      </c>
      <c r="D559" s="6" t="s">
        <v>462</v>
      </c>
      <c r="E559" s="6" t="s">
        <v>21</v>
      </c>
      <c r="F559" s="42">
        <v>579</v>
      </c>
      <c r="G559" s="44">
        <v>579</v>
      </c>
      <c r="H559" s="43">
        <v>579</v>
      </c>
    </row>
    <row r="560" spans="1:8" ht="36" x14ac:dyDescent="0.3">
      <c r="A560" s="9" t="s">
        <v>30</v>
      </c>
      <c r="B560" s="10" t="s">
        <v>193</v>
      </c>
      <c r="C560" s="10" t="s">
        <v>193</v>
      </c>
      <c r="D560" s="6" t="s">
        <v>462</v>
      </c>
      <c r="E560" s="6" t="s">
        <v>31</v>
      </c>
      <c r="F560" s="42">
        <f>F561</f>
        <v>53</v>
      </c>
      <c r="G560" s="42">
        <f t="shared" ref="G560:H560" si="204">G561</f>
        <v>53</v>
      </c>
      <c r="H560" s="42">
        <f t="shared" si="204"/>
        <v>53</v>
      </c>
    </row>
    <row r="561" spans="1:8" ht="54" x14ac:dyDescent="0.3">
      <c r="A561" s="9" t="s">
        <v>32</v>
      </c>
      <c r="B561" s="10" t="s">
        <v>193</v>
      </c>
      <c r="C561" s="10" t="s">
        <v>193</v>
      </c>
      <c r="D561" s="6" t="s">
        <v>462</v>
      </c>
      <c r="E561" s="6" t="s">
        <v>33</v>
      </c>
      <c r="F561" s="42">
        <v>53</v>
      </c>
      <c r="G561" s="44">
        <v>53</v>
      </c>
      <c r="H561" s="43">
        <v>53</v>
      </c>
    </row>
    <row r="562" spans="1:8" ht="36" x14ac:dyDescent="0.3">
      <c r="A562" s="9" t="s">
        <v>10</v>
      </c>
      <c r="B562" s="10" t="s">
        <v>193</v>
      </c>
      <c r="C562" s="10" t="s">
        <v>193</v>
      </c>
      <c r="D562" s="10" t="s">
        <v>11</v>
      </c>
      <c r="E562" s="10"/>
      <c r="F562" s="42">
        <f>F563</f>
        <v>62213</v>
      </c>
      <c r="G562" s="42">
        <f t="shared" ref="G562:H566" si="205">G563</f>
        <v>62213</v>
      </c>
      <c r="H562" s="43">
        <f t="shared" si="205"/>
        <v>62213</v>
      </c>
    </row>
    <row r="563" spans="1:8" ht="36" x14ac:dyDescent="0.3">
      <c r="A563" s="9" t="s">
        <v>104</v>
      </c>
      <c r="B563" s="10" t="s">
        <v>193</v>
      </c>
      <c r="C563" s="10" t="s">
        <v>193</v>
      </c>
      <c r="D563" s="6" t="s">
        <v>105</v>
      </c>
      <c r="E563" s="6"/>
      <c r="F563" s="42">
        <f>F564</f>
        <v>62213</v>
      </c>
      <c r="G563" s="42">
        <f t="shared" si="205"/>
        <v>62213</v>
      </c>
      <c r="H563" s="43">
        <f t="shared" si="205"/>
        <v>62213</v>
      </c>
    </row>
    <row r="564" spans="1:8" ht="72" x14ac:dyDescent="0.3">
      <c r="A564" s="9" t="s">
        <v>106</v>
      </c>
      <c r="B564" s="10" t="s">
        <v>193</v>
      </c>
      <c r="C564" s="10" t="s">
        <v>193</v>
      </c>
      <c r="D564" s="6" t="s">
        <v>107</v>
      </c>
      <c r="E564" s="7"/>
      <c r="F564" s="42">
        <f>F565</f>
        <v>62213</v>
      </c>
      <c r="G564" s="42">
        <f t="shared" si="205"/>
        <v>62213</v>
      </c>
      <c r="H564" s="43">
        <f t="shared" si="205"/>
        <v>62213</v>
      </c>
    </row>
    <row r="565" spans="1:8" ht="36" x14ac:dyDescent="0.3">
      <c r="A565" s="9" t="s">
        <v>463</v>
      </c>
      <c r="B565" s="10" t="s">
        <v>193</v>
      </c>
      <c r="C565" s="10" t="s">
        <v>193</v>
      </c>
      <c r="D565" s="6" t="s">
        <v>464</v>
      </c>
      <c r="E565" s="7"/>
      <c r="F565" s="42">
        <f>F566</f>
        <v>62213</v>
      </c>
      <c r="G565" s="42">
        <f t="shared" si="205"/>
        <v>62213</v>
      </c>
      <c r="H565" s="43">
        <f t="shared" si="205"/>
        <v>62213</v>
      </c>
    </row>
    <row r="566" spans="1:8" ht="36" x14ac:dyDescent="0.3">
      <c r="A566" s="9" t="s">
        <v>30</v>
      </c>
      <c r="B566" s="10" t="s">
        <v>193</v>
      </c>
      <c r="C566" s="10" t="s">
        <v>193</v>
      </c>
      <c r="D566" s="6" t="s">
        <v>464</v>
      </c>
      <c r="E566" s="6" t="s">
        <v>31</v>
      </c>
      <c r="F566" s="42">
        <f>F567</f>
        <v>62213</v>
      </c>
      <c r="G566" s="42">
        <f t="shared" si="205"/>
        <v>62213</v>
      </c>
      <c r="H566" s="43">
        <f t="shared" si="205"/>
        <v>62213</v>
      </c>
    </row>
    <row r="567" spans="1:8" ht="54.6" thickBot="1" x14ac:dyDescent="0.35">
      <c r="A567" s="12" t="s">
        <v>32</v>
      </c>
      <c r="B567" s="13" t="s">
        <v>193</v>
      </c>
      <c r="C567" s="13" t="s">
        <v>193</v>
      </c>
      <c r="D567" s="14" t="s">
        <v>464</v>
      </c>
      <c r="E567" s="14" t="s">
        <v>33</v>
      </c>
      <c r="F567" s="45">
        <v>62213</v>
      </c>
      <c r="G567" s="46">
        <v>62213</v>
      </c>
      <c r="H567" s="47">
        <v>62213</v>
      </c>
    </row>
    <row r="568" spans="1:8" ht="18" thickBot="1" x14ac:dyDescent="0.35">
      <c r="A568" s="33" t="s">
        <v>465</v>
      </c>
      <c r="B568" s="34" t="s">
        <v>67</v>
      </c>
      <c r="C568" s="34"/>
      <c r="D568" s="34"/>
      <c r="E568" s="34"/>
      <c r="F568" s="57">
        <f>F569</f>
        <v>530542.5</v>
      </c>
      <c r="G568" s="57">
        <f t="shared" ref="G568:H569" si="206">G569</f>
        <v>709268.7</v>
      </c>
      <c r="H568" s="58">
        <f t="shared" si="206"/>
        <v>627332</v>
      </c>
    </row>
    <row r="569" spans="1:8" ht="36" x14ac:dyDescent="0.3">
      <c r="A569" s="8" t="s">
        <v>466</v>
      </c>
      <c r="B569" s="5" t="s">
        <v>67</v>
      </c>
      <c r="C569" s="5" t="s">
        <v>193</v>
      </c>
      <c r="D569" s="16"/>
      <c r="E569" s="16"/>
      <c r="F569" s="40">
        <f>F570</f>
        <v>530542.5</v>
      </c>
      <c r="G569" s="40">
        <f t="shared" si="206"/>
        <v>709268.7</v>
      </c>
      <c r="H569" s="41">
        <f t="shared" si="206"/>
        <v>627332</v>
      </c>
    </row>
    <row r="570" spans="1:8" ht="36" x14ac:dyDescent="0.3">
      <c r="A570" s="9" t="s">
        <v>453</v>
      </c>
      <c r="B570" s="10" t="s">
        <v>67</v>
      </c>
      <c r="C570" s="10" t="s">
        <v>193</v>
      </c>
      <c r="D570" s="10" t="s">
        <v>454</v>
      </c>
      <c r="E570" s="10"/>
      <c r="F570" s="42">
        <f>F571+F580</f>
        <v>530542.5</v>
      </c>
      <c r="G570" s="42">
        <f t="shared" ref="G570:H570" si="207">G571+G580</f>
        <v>709268.7</v>
      </c>
      <c r="H570" s="43">
        <f t="shared" si="207"/>
        <v>627332</v>
      </c>
    </row>
    <row r="571" spans="1:8" ht="18" x14ac:dyDescent="0.3">
      <c r="A571" s="9" t="s">
        <v>467</v>
      </c>
      <c r="B571" s="10" t="s">
        <v>67</v>
      </c>
      <c r="C571" s="10" t="s">
        <v>193</v>
      </c>
      <c r="D571" s="6" t="s">
        <v>468</v>
      </c>
      <c r="E571" s="6"/>
      <c r="F571" s="42">
        <f>F572+F576</f>
        <v>1500</v>
      </c>
      <c r="G571" s="42">
        <f t="shared" ref="G571:H571" si="208">G572+G576</f>
        <v>1500</v>
      </c>
      <c r="H571" s="43">
        <f t="shared" si="208"/>
        <v>1500</v>
      </c>
    </row>
    <row r="572" spans="1:8" ht="72" x14ac:dyDescent="0.3">
      <c r="A572" s="9" t="s">
        <v>469</v>
      </c>
      <c r="B572" s="10" t="s">
        <v>67</v>
      </c>
      <c r="C572" s="10" t="s">
        <v>193</v>
      </c>
      <c r="D572" s="6" t="s">
        <v>470</v>
      </c>
      <c r="E572" s="7"/>
      <c r="F572" s="42">
        <f>F573</f>
        <v>500</v>
      </c>
      <c r="G572" s="42">
        <f t="shared" ref="G572:H574" si="209">G573</f>
        <v>500</v>
      </c>
      <c r="H572" s="43">
        <f t="shared" si="209"/>
        <v>500</v>
      </c>
    </row>
    <row r="573" spans="1:8" ht="54" x14ac:dyDescent="0.3">
      <c r="A573" s="9" t="s">
        <v>459</v>
      </c>
      <c r="B573" s="10" t="s">
        <v>67</v>
      </c>
      <c r="C573" s="10" t="s">
        <v>193</v>
      </c>
      <c r="D573" s="6" t="s">
        <v>471</v>
      </c>
      <c r="E573" s="7"/>
      <c r="F573" s="42">
        <f>F574</f>
        <v>500</v>
      </c>
      <c r="G573" s="42">
        <f t="shared" si="209"/>
        <v>500</v>
      </c>
      <c r="H573" s="43">
        <f t="shared" si="209"/>
        <v>500</v>
      </c>
    </row>
    <row r="574" spans="1:8" ht="36" x14ac:dyDescent="0.3">
      <c r="A574" s="9" t="s">
        <v>30</v>
      </c>
      <c r="B574" s="10" t="s">
        <v>67</v>
      </c>
      <c r="C574" s="10" t="s">
        <v>193</v>
      </c>
      <c r="D574" s="6" t="s">
        <v>471</v>
      </c>
      <c r="E574" s="6" t="s">
        <v>31</v>
      </c>
      <c r="F574" s="42">
        <f>F575</f>
        <v>500</v>
      </c>
      <c r="G574" s="42">
        <f t="shared" si="209"/>
        <v>500</v>
      </c>
      <c r="H574" s="43">
        <f t="shared" si="209"/>
        <v>500</v>
      </c>
    </row>
    <row r="575" spans="1:8" ht="54" x14ac:dyDescent="0.3">
      <c r="A575" s="9" t="s">
        <v>32</v>
      </c>
      <c r="B575" s="10" t="s">
        <v>67</v>
      </c>
      <c r="C575" s="10" t="s">
        <v>193</v>
      </c>
      <c r="D575" s="6" t="s">
        <v>471</v>
      </c>
      <c r="E575" s="6" t="s">
        <v>33</v>
      </c>
      <c r="F575" s="42">
        <v>500</v>
      </c>
      <c r="G575" s="42">
        <v>500</v>
      </c>
      <c r="H575" s="43">
        <v>500</v>
      </c>
    </row>
    <row r="576" spans="1:8" ht="36" x14ac:dyDescent="0.3">
      <c r="A576" s="9" t="s">
        <v>472</v>
      </c>
      <c r="B576" s="10" t="s">
        <v>67</v>
      </c>
      <c r="C576" s="10" t="s">
        <v>193</v>
      </c>
      <c r="D576" s="6" t="s">
        <v>473</v>
      </c>
      <c r="E576" s="7"/>
      <c r="F576" s="42">
        <f>F577</f>
        <v>1000</v>
      </c>
      <c r="G576" s="42">
        <f t="shared" ref="G576:H578" si="210">G577</f>
        <v>1000</v>
      </c>
      <c r="H576" s="43">
        <f t="shared" si="210"/>
        <v>1000</v>
      </c>
    </row>
    <row r="577" spans="1:8" ht="54" x14ac:dyDescent="0.3">
      <c r="A577" s="9" t="s">
        <v>459</v>
      </c>
      <c r="B577" s="10" t="s">
        <v>67</v>
      </c>
      <c r="C577" s="10" t="s">
        <v>193</v>
      </c>
      <c r="D577" s="6" t="s">
        <v>474</v>
      </c>
      <c r="E577" s="7"/>
      <c r="F577" s="42">
        <f>F578</f>
        <v>1000</v>
      </c>
      <c r="G577" s="42">
        <f t="shared" si="210"/>
        <v>1000</v>
      </c>
      <c r="H577" s="43">
        <f t="shared" si="210"/>
        <v>1000</v>
      </c>
    </row>
    <row r="578" spans="1:8" ht="36" x14ac:dyDescent="0.3">
      <c r="A578" s="9" t="s">
        <v>30</v>
      </c>
      <c r="B578" s="10" t="s">
        <v>67</v>
      </c>
      <c r="C578" s="10" t="s">
        <v>193</v>
      </c>
      <c r="D578" s="6" t="s">
        <v>474</v>
      </c>
      <c r="E578" s="6" t="s">
        <v>31</v>
      </c>
      <c r="F578" s="42">
        <f>F579</f>
        <v>1000</v>
      </c>
      <c r="G578" s="42">
        <f t="shared" si="210"/>
        <v>1000</v>
      </c>
      <c r="H578" s="43">
        <f t="shared" si="210"/>
        <v>1000</v>
      </c>
    </row>
    <row r="579" spans="1:8" ht="54" x14ac:dyDescent="0.3">
      <c r="A579" s="9" t="s">
        <v>32</v>
      </c>
      <c r="B579" s="10" t="s">
        <v>67</v>
      </c>
      <c r="C579" s="10" t="s">
        <v>193</v>
      </c>
      <c r="D579" s="6" t="s">
        <v>474</v>
      </c>
      <c r="E579" s="6" t="s">
        <v>33</v>
      </c>
      <c r="F579" s="42">
        <v>1000</v>
      </c>
      <c r="G579" s="42">
        <v>1000</v>
      </c>
      <c r="H579" s="43">
        <v>1000</v>
      </c>
    </row>
    <row r="580" spans="1:8" ht="54" x14ac:dyDescent="0.3">
      <c r="A580" s="9" t="s">
        <v>475</v>
      </c>
      <c r="B580" s="10" t="s">
        <v>67</v>
      </c>
      <c r="C580" s="10" t="s">
        <v>193</v>
      </c>
      <c r="D580" s="6" t="s">
        <v>476</v>
      </c>
      <c r="E580" s="6"/>
      <c r="F580" s="42">
        <f>F581</f>
        <v>529042.5</v>
      </c>
      <c r="G580" s="42">
        <f t="shared" ref="G580:H580" si="211">G581</f>
        <v>707768.7</v>
      </c>
      <c r="H580" s="43">
        <f t="shared" si="211"/>
        <v>625832</v>
      </c>
    </row>
    <row r="581" spans="1:8" ht="18" x14ac:dyDescent="0.3">
      <c r="A581" s="9" t="s">
        <v>478</v>
      </c>
      <c r="B581" s="10" t="s">
        <v>67</v>
      </c>
      <c r="C581" s="10" t="s">
        <v>193</v>
      </c>
      <c r="D581" s="6" t="s">
        <v>479</v>
      </c>
      <c r="E581" s="7"/>
      <c r="F581" s="42">
        <f>F582+F585+F588</f>
        <v>529042.5</v>
      </c>
      <c r="G581" s="42">
        <f t="shared" ref="G581:H581" si="212">G582+G585+G588</f>
        <v>707768.7</v>
      </c>
      <c r="H581" s="43">
        <f t="shared" si="212"/>
        <v>625832</v>
      </c>
    </row>
    <row r="582" spans="1:8" ht="72" x14ac:dyDescent="0.3">
      <c r="A582" s="9" t="s">
        <v>477</v>
      </c>
      <c r="B582" s="10" t="s">
        <v>67</v>
      </c>
      <c r="C582" s="10" t="s">
        <v>193</v>
      </c>
      <c r="D582" s="6" t="s">
        <v>809</v>
      </c>
      <c r="E582" s="7"/>
      <c r="F582" s="42">
        <f>F583</f>
        <v>12500</v>
      </c>
      <c r="G582" s="42">
        <f t="shared" ref="G582:H583" si="213">G583</f>
        <v>9000</v>
      </c>
      <c r="H582" s="43">
        <f t="shared" si="213"/>
        <v>9000</v>
      </c>
    </row>
    <row r="583" spans="1:8" ht="36" x14ac:dyDescent="0.3">
      <c r="A583" s="9" t="s">
        <v>30</v>
      </c>
      <c r="B583" s="10" t="s">
        <v>67</v>
      </c>
      <c r="C583" s="10" t="s">
        <v>193</v>
      </c>
      <c r="D583" s="6" t="s">
        <v>809</v>
      </c>
      <c r="E583" s="6" t="s">
        <v>31</v>
      </c>
      <c r="F583" s="42">
        <f>F584</f>
        <v>12500</v>
      </c>
      <c r="G583" s="42">
        <f t="shared" si="213"/>
        <v>9000</v>
      </c>
      <c r="H583" s="43">
        <f t="shared" si="213"/>
        <v>9000</v>
      </c>
    </row>
    <row r="584" spans="1:8" ht="54" x14ac:dyDescent="0.3">
      <c r="A584" s="9" t="s">
        <v>32</v>
      </c>
      <c r="B584" s="10" t="s">
        <v>67</v>
      </c>
      <c r="C584" s="10" t="s">
        <v>193</v>
      </c>
      <c r="D584" s="6" t="s">
        <v>809</v>
      </c>
      <c r="E584" s="6" t="s">
        <v>33</v>
      </c>
      <c r="F584" s="42">
        <v>12500</v>
      </c>
      <c r="G584" s="44">
        <v>9000</v>
      </c>
      <c r="H584" s="43">
        <v>9000</v>
      </c>
    </row>
    <row r="585" spans="1:8" ht="72" x14ac:dyDescent="0.3">
      <c r="A585" s="9" t="s">
        <v>480</v>
      </c>
      <c r="B585" s="10" t="s">
        <v>67</v>
      </c>
      <c r="C585" s="10" t="s">
        <v>193</v>
      </c>
      <c r="D585" s="6" t="s">
        <v>481</v>
      </c>
      <c r="E585" s="7"/>
      <c r="F585" s="42">
        <f>F586</f>
        <v>459833</v>
      </c>
      <c r="G585" s="42">
        <f t="shared" ref="G585:H586" si="214">G586</f>
        <v>329981</v>
      </c>
      <c r="H585" s="43">
        <f t="shared" si="214"/>
        <v>616832</v>
      </c>
    </row>
    <row r="586" spans="1:8" ht="54" x14ac:dyDescent="0.3">
      <c r="A586" s="9" t="s">
        <v>138</v>
      </c>
      <c r="B586" s="10" t="s">
        <v>67</v>
      </c>
      <c r="C586" s="10" t="s">
        <v>193</v>
      </c>
      <c r="D586" s="6" t="s">
        <v>481</v>
      </c>
      <c r="E586" s="6" t="s">
        <v>139</v>
      </c>
      <c r="F586" s="42">
        <f>F587</f>
        <v>459833</v>
      </c>
      <c r="G586" s="42">
        <f t="shared" si="214"/>
        <v>329981</v>
      </c>
      <c r="H586" s="43">
        <f t="shared" si="214"/>
        <v>616832</v>
      </c>
    </row>
    <row r="587" spans="1:8" ht="18" x14ac:dyDescent="0.3">
      <c r="A587" s="9" t="s">
        <v>140</v>
      </c>
      <c r="B587" s="10" t="s">
        <v>67</v>
      </c>
      <c r="C587" s="10" t="s">
        <v>193</v>
      </c>
      <c r="D587" s="6" t="s">
        <v>481</v>
      </c>
      <c r="E587" s="6" t="s">
        <v>141</v>
      </c>
      <c r="F587" s="42">
        <v>459833</v>
      </c>
      <c r="G587" s="44">
        <v>329981</v>
      </c>
      <c r="H587" s="43">
        <v>616832</v>
      </c>
    </row>
    <row r="588" spans="1:8" ht="36" x14ac:dyDescent="0.3">
      <c r="A588" s="9" t="s">
        <v>482</v>
      </c>
      <c r="B588" s="10" t="s">
        <v>67</v>
      </c>
      <c r="C588" s="10" t="s">
        <v>193</v>
      </c>
      <c r="D588" s="6" t="s">
        <v>483</v>
      </c>
      <c r="E588" s="7"/>
      <c r="F588" s="42">
        <f>F589</f>
        <v>56709.5</v>
      </c>
      <c r="G588" s="42">
        <f t="shared" ref="G588:H589" si="215">G589</f>
        <v>368787.7</v>
      </c>
      <c r="H588" s="43">
        <f t="shared" si="215"/>
        <v>0</v>
      </c>
    </row>
    <row r="589" spans="1:8" ht="54" x14ac:dyDescent="0.3">
      <c r="A589" s="9" t="s">
        <v>138</v>
      </c>
      <c r="B589" s="10" t="s">
        <v>67</v>
      </c>
      <c r="C589" s="10" t="s">
        <v>193</v>
      </c>
      <c r="D589" s="6" t="s">
        <v>483</v>
      </c>
      <c r="E589" s="6" t="s">
        <v>139</v>
      </c>
      <c r="F589" s="42">
        <f>F590</f>
        <v>56709.5</v>
      </c>
      <c r="G589" s="42">
        <f t="shared" si="215"/>
        <v>368787.7</v>
      </c>
      <c r="H589" s="43">
        <f t="shared" si="215"/>
        <v>0</v>
      </c>
    </row>
    <row r="590" spans="1:8" ht="18.600000000000001" thickBot="1" x14ac:dyDescent="0.35">
      <c r="A590" s="12" t="s">
        <v>140</v>
      </c>
      <c r="B590" s="13" t="s">
        <v>67</v>
      </c>
      <c r="C590" s="13" t="s">
        <v>193</v>
      </c>
      <c r="D590" s="14" t="s">
        <v>483</v>
      </c>
      <c r="E590" s="14" t="s">
        <v>141</v>
      </c>
      <c r="F590" s="45">
        <v>56709.5</v>
      </c>
      <c r="G590" s="46">
        <v>368787.7</v>
      </c>
      <c r="H590" s="47">
        <v>0</v>
      </c>
    </row>
    <row r="591" spans="1:8" ht="18" thickBot="1" x14ac:dyDescent="0.35">
      <c r="A591" s="33" t="s">
        <v>484</v>
      </c>
      <c r="B591" s="34" t="s">
        <v>485</v>
      </c>
      <c r="C591" s="34"/>
      <c r="D591" s="34"/>
      <c r="E591" s="34"/>
      <c r="F591" s="57">
        <f>F592+F627+F707+F740+F757</f>
        <v>5334364.1999999993</v>
      </c>
      <c r="G591" s="57">
        <f t="shared" ref="G591:H591" si="216">G592+G627+G707+G740+G757</f>
        <v>5237321.2</v>
      </c>
      <c r="H591" s="58">
        <f t="shared" si="216"/>
        <v>4919632.3000000007</v>
      </c>
    </row>
    <row r="592" spans="1:8" ht="18" x14ac:dyDescent="0.3">
      <c r="A592" s="8" t="s">
        <v>486</v>
      </c>
      <c r="B592" s="5" t="s">
        <v>485</v>
      </c>
      <c r="C592" s="5" t="s">
        <v>7</v>
      </c>
      <c r="D592" s="16"/>
      <c r="E592" s="16"/>
      <c r="F592" s="40">
        <f>F593+F615+F621</f>
        <v>1601089.1</v>
      </c>
      <c r="G592" s="40">
        <f t="shared" ref="G592:H592" si="217">G593+G615+G621</f>
        <v>1798429.6</v>
      </c>
      <c r="H592" s="41">
        <f t="shared" si="217"/>
        <v>1790886.7</v>
      </c>
    </row>
    <row r="593" spans="1:8" ht="18" x14ac:dyDescent="0.3">
      <c r="A593" s="9" t="s">
        <v>96</v>
      </c>
      <c r="B593" s="10" t="s">
        <v>485</v>
      </c>
      <c r="C593" s="10" t="s">
        <v>7</v>
      </c>
      <c r="D593" s="10" t="s">
        <v>97</v>
      </c>
      <c r="E593" s="10"/>
      <c r="F593" s="42">
        <f>F594</f>
        <v>1586233.8</v>
      </c>
      <c r="G593" s="42">
        <f t="shared" ref="G593:H593" si="218">G594</f>
        <v>1661462.8</v>
      </c>
      <c r="H593" s="43">
        <f t="shared" si="218"/>
        <v>1632461.8</v>
      </c>
    </row>
    <row r="594" spans="1:8" ht="18" x14ac:dyDescent="0.3">
      <c r="A594" s="9" t="s">
        <v>487</v>
      </c>
      <c r="B594" s="10" t="s">
        <v>485</v>
      </c>
      <c r="C594" s="10" t="s">
        <v>7</v>
      </c>
      <c r="D594" s="6" t="s">
        <v>488</v>
      </c>
      <c r="E594" s="6"/>
      <c r="F594" s="42">
        <f>F595+F602</f>
        <v>1586233.8</v>
      </c>
      <c r="G594" s="42">
        <f t="shared" ref="G594:H594" si="219">G595+G602</f>
        <v>1661462.8</v>
      </c>
      <c r="H594" s="43">
        <f t="shared" si="219"/>
        <v>1632461.8</v>
      </c>
    </row>
    <row r="595" spans="1:8" ht="54" x14ac:dyDescent="0.3">
      <c r="A595" s="9" t="s">
        <v>489</v>
      </c>
      <c r="B595" s="10" t="s">
        <v>485</v>
      </c>
      <c r="C595" s="10" t="s">
        <v>7</v>
      </c>
      <c r="D595" s="6" t="s">
        <v>490</v>
      </c>
      <c r="E595" s="7"/>
      <c r="F595" s="42">
        <f>F596+F599</f>
        <v>160</v>
      </c>
      <c r="G595" s="42">
        <f t="shared" ref="G595:H595" si="220">G596+G599</f>
        <v>29161</v>
      </c>
      <c r="H595" s="43">
        <f t="shared" si="220"/>
        <v>160</v>
      </c>
    </row>
    <row r="596" spans="1:8" ht="108" x14ac:dyDescent="0.3">
      <c r="A596" s="9" t="s">
        <v>491</v>
      </c>
      <c r="B596" s="10" t="s">
        <v>485</v>
      </c>
      <c r="C596" s="10" t="s">
        <v>7</v>
      </c>
      <c r="D596" s="6" t="s">
        <v>492</v>
      </c>
      <c r="E596" s="7"/>
      <c r="F596" s="42">
        <f>F597</f>
        <v>160</v>
      </c>
      <c r="G596" s="42">
        <f t="shared" ref="G596:H597" si="221">G597</f>
        <v>160</v>
      </c>
      <c r="H596" s="43">
        <f t="shared" si="221"/>
        <v>160</v>
      </c>
    </row>
    <row r="597" spans="1:8" ht="54" x14ac:dyDescent="0.3">
      <c r="A597" s="9" t="s">
        <v>138</v>
      </c>
      <c r="B597" s="10" t="s">
        <v>485</v>
      </c>
      <c r="C597" s="10" t="s">
        <v>7</v>
      </c>
      <c r="D597" s="6" t="s">
        <v>492</v>
      </c>
      <c r="E597" s="6" t="s">
        <v>139</v>
      </c>
      <c r="F597" s="42">
        <f>F598</f>
        <v>160</v>
      </c>
      <c r="G597" s="42">
        <f t="shared" si="221"/>
        <v>160</v>
      </c>
      <c r="H597" s="43">
        <f t="shared" si="221"/>
        <v>160</v>
      </c>
    </row>
    <row r="598" spans="1:8" ht="18" x14ac:dyDescent="0.3">
      <c r="A598" s="9" t="s">
        <v>140</v>
      </c>
      <c r="B598" s="10" t="s">
        <v>485</v>
      </c>
      <c r="C598" s="10" t="s">
        <v>7</v>
      </c>
      <c r="D598" s="6" t="s">
        <v>492</v>
      </c>
      <c r="E598" s="6" t="s">
        <v>141</v>
      </c>
      <c r="F598" s="42">
        <v>160</v>
      </c>
      <c r="G598" s="44">
        <v>160</v>
      </c>
      <c r="H598" s="43">
        <v>160</v>
      </c>
    </row>
    <row r="599" spans="1:8" ht="72" x14ac:dyDescent="0.3">
      <c r="A599" s="9" t="s">
        <v>820</v>
      </c>
      <c r="B599" s="10" t="s">
        <v>485</v>
      </c>
      <c r="C599" s="10" t="s">
        <v>7</v>
      </c>
      <c r="D599" s="6" t="s">
        <v>493</v>
      </c>
      <c r="E599" s="7"/>
      <c r="F599" s="44">
        <f t="shared" ref="F599:H600" si="222">F600</f>
        <v>0</v>
      </c>
      <c r="G599" s="44">
        <f t="shared" si="222"/>
        <v>29001</v>
      </c>
      <c r="H599" s="43">
        <f t="shared" si="222"/>
        <v>0</v>
      </c>
    </row>
    <row r="600" spans="1:8" ht="54" x14ac:dyDescent="0.3">
      <c r="A600" s="9" t="s">
        <v>138</v>
      </c>
      <c r="B600" s="10" t="s">
        <v>485</v>
      </c>
      <c r="C600" s="10" t="s">
        <v>7</v>
      </c>
      <c r="D600" s="6" t="s">
        <v>493</v>
      </c>
      <c r="E600" s="6" t="s">
        <v>139</v>
      </c>
      <c r="F600" s="44">
        <f t="shared" si="222"/>
        <v>0</v>
      </c>
      <c r="G600" s="44">
        <f t="shared" si="222"/>
        <v>29001</v>
      </c>
      <c r="H600" s="43">
        <f t="shared" si="222"/>
        <v>0</v>
      </c>
    </row>
    <row r="601" spans="1:8" ht="18" x14ac:dyDescent="0.3">
      <c r="A601" s="9" t="s">
        <v>140</v>
      </c>
      <c r="B601" s="10" t="s">
        <v>485</v>
      </c>
      <c r="C601" s="10" t="s">
        <v>7</v>
      </c>
      <c r="D601" s="6" t="s">
        <v>493</v>
      </c>
      <c r="E601" s="6" t="s">
        <v>141</v>
      </c>
      <c r="F601" s="42">
        <v>0</v>
      </c>
      <c r="G601" s="44">
        <v>29001</v>
      </c>
      <c r="H601" s="43">
        <v>0</v>
      </c>
    </row>
    <row r="602" spans="1:8" ht="72" x14ac:dyDescent="0.3">
      <c r="A602" s="9" t="s">
        <v>494</v>
      </c>
      <c r="B602" s="10" t="s">
        <v>485</v>
      </c>
      <c r="C602" s="10" t="s">
        <v>7</v>
      </c>
      <c r="D602" s="6" t="s">
        <v>495</v>
      </c>
      <c r="E602" s="7"/>
      <c r="F602" s="42">
        <f>F603+F606+F609+F612</f>
        <v>1586073.8</v>
      </c>
      <c r="G602" s="42">
        <f t="shared" ref="G602:H602" si="223">G603+G606+G609+G612</f>
        <v>1632301.8</v>
      </c>
      <c r="H602" s="43">
        <f t="shared" si="223"/>
        <v>1632301.8</v>
      </c>
    </row>
    <row r="603" spans="1:8" ht="54" x14ac:dyDescent="0.3">
      <c r="A603" s="9" t="s">
        <v>496</v>
      </c>
      <c r="B603" s="10" t="s">
        <v>485</v>
      </c>
      <c r="C603" s="10" t="s">
        <v>7</v>
      </c>
      <c r="D603" s="6" t="s">
        <v>497</v>
      </c>
      <c r="E603" s="7"/>
      <c r="F603" s="42">
        <f>F604</f>
        <v>494258</v>
      </c>
      <c r="G603" s="42">
        <f t="shared" ref="G603:H604" si="224">G604</f>
        <v>494258</v>
      </c>
      <c r="H603" s="43">
        <f t="shared" si="224"/>
        <v>494258</v>
      </c>
    </row>
    <row r="604" spans="1:8" ht="54" x14ac:dyDescent="0.3">
      <c r="A604" s="9" t="s">
        <v>138</v>
      </c>
      <c r="B604" s="10" t="s">
        <v>485</v>
      </c>
      <c r="C604" s="10" t="s">
        <v>7</v>
      </c>
      <c r="D604" s="6" t="s">
        <v>497</v>
      </c>
      <c r="E604" s="6" t="s">
        <v>139</v>
      </c>
      <c r="F604" s="42">
        <f>F605</f>
        <v>494258</v>
      </c>
      <c r="G604" s="42">
        <f t="shared" si="224"/>
        <v>494258</v>
      </c>
      <c r="H604" s="43">
        <f t="shared" si="224"/>
        <v>494258</v>
      </c>
    </row>
    <row r="605" spans="1:8" ht="18" x14ac:dyDescent="0.3">
      <c r="A605" s="9" t="s">
        <v>140</v>
      </c>
      <c r="B605" s="10" t="s">
        <v>485</v>
      </c>
      <c r="C605" s="10" t="s">
        <v>7</v>
      </c>
      <c r="D605" s="6" t="s">
        <v>497</v>
      </c>
      <c r="E605" s="6" t="s">
        <v>141</v>
      </c>
      <c r="F605" s="42">
        <f>490486+3772</f>
        <v>494258</v>
      </c>
      <c r="G605" s="44">
        <v>494258</v>
      </c>
      <c r="H605" s="43">
        <v>494258</v>
      </c>
    </row>
    <row r="606" spans="1:8" ht="72" x14ac:dyDescent="0.3">
      <c r="A606" s="9" t="s">
        <v>498</v>
      </c>
      <c r="B606" s="10" t="s">
        <v>485</v>
      </c>
      <c r="C606" s="10" t="s">
        <v>7</v>
      </c>
      <c r="D606" s="6" t="s">
        <v>499</v>
      </c>
      <c r="E606" s="7"/>
      <c r="F606" s="42">
        <f>F607</f>
        <v>475.8</v>
      </c>
      <c r="G606" s="42">
        <f t="shared" ref="G606:H607" si="225">G607</f>
        <v>475.8</v>
      </c>
      <c r="H606" s="43">
        <f t="shared" si="225"/>
        <v>475.8</v>
      </c>
    </row>
    <row r="607" spans="1:8" ht="54" x14ac:dyDescent="0.3">
      <c r="A607" s="9" t="s">
        <v>138</v>
      </c>
      <c r="B607" s="10" t="s">
        <v>485</v>
      </c>
      <c r="C607" s="10" t="s">
        <v>7</v>
      </c>
      <c r="D607" s="6" t="s">
        <v>499</v>
      </c>
      <c r="E607" s="6" t="s">
        <v>139</v>
      </c>
      <c r="F607" s="42">
        <f>F608</f>
        <v>475.8</v>
      </c>
      <c r="G607" s="42">
        <f t="shared" si="225"/>
        <v>475.8</v>
      </c>
      <c r="H607" s="43">
        <f t="shared" si="225"/>
        <v>475.8</v>
      </c>
    </row>
    <row r="608" spans="1:8" ht="18" x14ac:dyDescent="0.3">
      <c r="A608" s="9" t="s">
        <v>140</v>
      </c>
      <c r="B608" s="10" t="s">
        <v>485</v>
      </c>
      <c r="C608" s="10" t="s">
        <v>7</v>
      </c>
      <c r="D608" s="6" t="s">
        <v>499</v>
      </c>
      <c r="E608" s="6" t="s">
        <v>141</v>
      </c>
      <c r="F608" s="42">
        <v>475.8</v>
      </c>
      <c r="G608" s="44">
        <v>475.8</v>
      </c>
      <c r="H608" s="43">
        <v>475.8</v>
      </c>
    </row>
    <row r="609" spans="1:8" ht="108" x14ac:dyDescent="0.3">
      <c r="A609" s="9" t="s">
        <v>500</v>
      </c>
      <c r="B609" s="10" t="s">
        <v>485</v>
      </c>
      <c r="C609" s="10" t="s">
        <v>7</v>
      </c>
      <c r="D609" s="6" t="s">
        <v>501</v>
      </c>
      <c r="E609" s="7"/>
      <c r="F609" s="42">
        <f>F610</f>
        <v>81572</v>
      </c>
      <c r="G609" s="42">
        <f t="shared" ref="G609:H610" si="226">G610</f>
        <v>127800</v>
      </c>
      <c r="H609" s="43">
        <f t="shared" si="226"/>
        <v>127800</v>
      </c>
    </row>
    <row r="610" spans="1:8" ht="54" x14ac:dyDescent="0.3">
      <c r="A610" s="9" t="s">
        <v>138</v>
      </c>
      <c r="B610" s="10" t="s">
        <v>485</v>
      </c>
      <c r="C610" s="10" t="s">
        <v>7</v>
      </c>
      <c r="D610" s="6" t="s">
        <v>501</v>
      </c>
      <c r="E610" s="6" t="s">
        <v>139</v>
      </c>
      <c r="F610" s="42">
        <f>F611</f>
        <v>81572</v>
      </c>
      <c r="G610" s="42">
        <f t="shared" si="226"/>
        <v>127800</v>
      </c>
      <c r="H610" s="43">
        <f t="shared" si="226"/>
        <v>127800</v>
      </c>
    </row>
    <row r="611" spans="1:8" ht="18" x14ac:dyDescent="0.3">
      <c r="A611" s="9" t="s">
        <v>140</v>
      </c>
      <c r="B611" s="10" t="s">
        <v>485</v>
      </c>
      <c r="C611" s="10" t="s">
        <v>7</v>
      </c>
      <c r="D611" s="6" t="s">
        <v>501</v>
      </c>
      <c r="E611" s="6" t="s">
        <v>141</v>
      </c>
      <c r="F611" s="42">
        <v>81572</v>
      </c>
      <c r="G611" s="44">
        <v>127800</v>
      </c>
      <c r="H611" s="43">
        <v>127800</v>
      </c>
    </row>
    <row r="612" spans="1:8" ht="180" x14ac:dyDescent="0.3">
      <c r="A612" s="9" t="s">
        <v>502</v>
      </c>
      <c r="B612" s="10" t="s">
        <v>485</v>
      </c>
      <c r="C612" s="10" t="s">
        <v>7</v>
      </c>
      <c r="D612" s="6" t="s">
        <v>503</v>
      </c>
      <c r="E612" s="7"/>
      <c r="F612" s="42">
        <f>F613</f>
        <v>1009768</v>
      </c>
      <c r="G612" s="42">
        <f t="shared" ref="G612:H613" si="227">G613</f>
        <v>1009768</v>
      </c>
      <c r="H612" s="43">
        <f t="shared" si="227"/>
        <v>1009768</v>
      </c>
    </row>
    <row r="613" spans="1:8" ht="54" x14ac:dyDescent="0.3">
      <c r="A613" s="9" t="s">
        <v>138</v>
      </c>
      <c r="B613" s="10" t="s">
        <v>485</v>
      </c>
      <c r="C613" s="10" t="s">
        <v>7</v>
      </c>
      <c r="D613" s="6" t="s">
        <v>503</v>
      </c>
      <c r="E613" s="6" t="s">
        <v>139</v>
      </c>
      <c r="F613" s="42">
        <f>F614</f>
        <v>1009768</v>
      </c>
      <c r="G613" s="42">
        <f t="shared" si="227"/>
        <v>1009768</v>
      </c>
      <c r="H613" s="43">
        <f t="shared" si="227"/>
        <v>1009768</v>
      </c>
    </row>
    <row r="614" spans="1:8" ht="18" x14ac:dyDescent="0.3">
      <c r="A614" s="9" t="s">
        <v>140</v>
      </c>
      <c r="B614" s="10" t="s">
        <v>485</v>
      </c>
      <c r="C614" s="10" t="s">
        <v>7</v>
      </c>
      <c r="D614" s="6" t="s">
        <v>503</v>
      </c>
      <c r="E614" s="6" t="s">
        <v>141</v>
      </c>
      <c r="F614" s="42">
        <v>1009768</v>
      </c>
      <c r="G614" s="44">
        <v>1009768</v>
      </c>
      <c r="H614" s="43">
        <v>1009768</v>
      </c>
    </row>
    <row r="615" spans="1:8" ht="36" x14ac:dyDescent="0.3">
      <c r="A615" s="9" t="s">
        <v>445</v>
      </c>
      <c r="B615" s="10" t="s">
        <v>485</v>
      </c>
      <c r="C615" s="10" t="s">
        <v>7</v>
      </c>
      <c r="D615" s="10" t="s">
        <v>446</v>
      </c>
      <c r="E615" s="10"/>
      <c r="F615" s="42">
        <f>F616</f>
        <v>250.20000000000002</v>
      </c>
      <c r="G615" s="42">
        <f t="shared" ref="G615:H619" si="228">G616</f>
        <v>0</v>
      </c>
      <c r="H615" s="43">
        <f t="shared" si="228"/>
        <v>0</v>
      </c>
    </row>
    <row r="616" spans="1:8" ht="18" x14ac:dyDescent="0.3">
      <c r="A616" s="9" t="s">
        <v>504</v>
      </c>
      <c r="B616" s="10" t="s">
        <v>485</v>
      </c>
      <c r="C616" s="10" t="s">
        <v>7</v>
      </c>
      <c r="D616" s="6" t="s">
        <v>505</v>
      </c>
      <c r="E616" s="6"/>
      <c r="F616" s="42">
        <f>F617</f>
        <v>250.20000000000002</v>
      </c>
      <c r="G616" s="42">
        <f t="shared" si="228"/>
        <v>0</v>
      </c>
      <c r="H616" s="43">
        <f t="shared" si="228"/>
        <v>0</v>
      </c>
    </row>
    <row r="617" spans="1:8" ht="54" x14ac:dyDescent="0.3">
      <c r="A617" s="9" t="s">
        <v>506</v>
      </c>
      <c r="B617" s="10" t="s">
        <v>485</v>
      </c>
      <c r="C617" s="10" t="s">
        <v>7</v>
      </c>
      <c r="D617" s="6" t="s">
        <v>507</v>
      </c>
      <c r="E617" s="7"/>
      <c r="F617" s="42">
        <f>F618</f>
        <v>250.20000000000002</v>
      </c>
      <c r="G617" s="42">
        <f t="shared" si="228"/>
        <v>0</v>
      </c>
      <c r="H617" s="43">
        <f t="shared" si="228"/>
        <v>0</v>
      </c>
    </row>
    <row r="618" spans="1:8" ht="162" x14ac:dyDescent="0.3">
      <c r="A618" s="9" t="s">
        <v>508</v>
      </c>
      <c r="B618" s="10" t="s">
        <v>485</v>
      </c>
      <c r="C618" s="10" t="s">
        <v>7</v>
      </c>
      <c r="D618" s="6" t="s">
        <v>509</v>
      </c>
      <c r="E618" s="7"/>
      <c r="F618" s="42">
        <f>F619</f>
        <v>250.20000000000002</v>
      </c>
      <c r="G618" s="42">
        <f t="shared" si="228"/>
        <v>0</v>
      </c>
      <c r="H618" s="43">
        <f t="shared" si="228"/>
        <v>0</v>
      </c>
    </row>
    <row r="619" spans="1:8" ht="54" x14ac:dyDescent="0.3">
      <c r="A619" s="9" t="s">
        <v>138</v>
      </c>
      <c r="B619" s="10" t="s">
        <v>485</v>
      </c>
      <c r="C619" s="10" t="s">
        <v>7</v>
      </c>
      <c r="D619" s="6" t="s">
        <v>509</v>
      </c>
      <c r="E619" s="6" t="s">
        <v>139</v>
      </c>
      <c r="F619" s="42">
        <f>F620</f>
        <v>250.20000000000002</v>
      </c>
      <c r="G619" s="42">
        <f t="shared" si="228"/>
        <v>0</v>
      </c>
      <c r="H619" s="43">
        <f t="shared" si="228"/>
        <v>0</v>
      </c>
    </row>
    <row r="620" spans="1:8" ht="18" x14ac:dyDescent="0.3">
      <c r="A620" s="9" t="s">
        <v>140</v>
      </c>
      <c r="B620" s="10" t="s">
        <v>485</v>
      </c>
      <c r="C620" s="10" t="s">
        <v>7</v>
      </c>
      <c r="D620" s="6" t="s">
        <v>509</v>
      </c>
      <c r="E620" s="6" t="s">
        <v>141</v>
      </c>
      <c r="F620" s="42">
        <f>250.3-0.1</f>
        <v>250.20000000000002</v>
      </c>
      <c r="G620" s="44">
        <v>0</v>
      </c>
      <c r="H620" s="43">
        <v>0</v>
      </c>
    </row>
    <row r="621" spans="1:8" ht="36" x14ac:dyDescent="0.3">
      <c r="A621" s="9" t="s">
        <v>319</v>
      </c>
      <c r="B621" s="10" t="s">
        <v>485</v>
      </c>
      <c r="C621" s="10" t="s">
        <v>7</v>
      </c>
      <c r="D621" s="10" t="s">
        <v>320</v>
      </c>
      <c r="E621" s="10"/>
      <c r="F621" s="42">
        <f>F622</f>
        <v>14605.1</v>
      </c>
      <c r="G621" s="42">
        <f t="shared" ref="G621:H625" si="229">G622</f>
        <v>136966.79999999999</v>
      </c>
      <c r="H621" s="43">
        <f t="shared" si="229"/>
        <v>158424.9</v>
      </c>
    </row>
    <row r="622" spans="1:8" ht="36" x14ac:dyDescent="0.3">
      <c r="A622" s="9" t="s">
        <v>510</v>
      </c>
      <c r="B622" s="10" t="s">
        <v>485</v>
      </c>
      <c r="C622" s="10" t="s">
        <v>7</v>
      </c>
      <c r="D622" s="6" t="s">
        <v>511</v>
      </c>
      <c r="E622" s="6"/>
      <c r="F622" s="42">
        <f>F623</f>
        <v>14605.1</v>
      </c>
      <c r="G622" s="42">
        <f t="shared" si="229"/>
        <v>136966.79999999999</v>
      </c>
      <c r="H622" s="43">
        <f t="shared" si="229"/>
        <v>158424.9</v>
      </c>
    </row>
    <row r="623" spans="1:8" ht="54" x14ac:dyDescent="0.3">
      <c r="A623" s="9" t="s">
        <v>512</v>
      </c>
      <c r="B623" s="10" t="s">
        <v>485</v>
      </c>
      <c r="C623" s="10" t="s">
        <v>7</v>
      </c>
      <c r="D623" s="6" t="s">
        <v>513</v>
      </c>
      <c r="E623" s="7"/>
      <c r="F623" s="42">
        <f>F624</f>
        <v>14605.1</v>
      </c>
      <c r="G623" s="42">
        <f t="shared" si="229"/>
        <v>136966.79999999999</v>
      </c>
      <c r="H623" s="43">
        <f t="shared" si="229"/>
        <v>158424.9</v>
      </c>
    </row>
    <row r="624" spans="1:8" ht="36" x14ac:dyDescent="0.3">
      <c r="A624" s="9" t="s">
        <v>514</v>
      </c>
      <c r="B624" s="10" t="s">
        <v>485</v>
      </c>
      <c r="C624" s="10" t="s">
        <v>7</v>
      </c>
      <c r="D624" s="6" t="s">
        <v>515</v>
      </c>
      <c r="E624" s="7"/>
      <c r="F624" s="42">
        <f>F625</f>
        <v>14605.1</v>
      </c>
      <c r="G624" s="42">
        <f t="shared" si="229"/>
        <v>136966.79999999999</v>
      </c>
      <c r="H624" s="43">
        <f t="shared" si="229"/>
        <v>158424.9</v>
      </c>
    </row>
    <row r="625" spans="1:8" ht="54" x14ac:dyDescent="0.3">
      <c r="A625" s="9" t="s">
        <v>341</v>
      </c>
      <c r="B625" s="10" t="s">
        <v>485</v>
      </c>
      <c r="C625" s="10" t="s">
        <v>7</v>
      </c>
      <c r="D625" s="6" t="s">
        <v>515</v>
      </c>
      <c r="E625" s="6" t="s">
        <v>342</v>
      </c>
      <c r="F625" s="42">
        <f>F626</f>
        <v>14605.1</v>
      </c>
      <c r="G625" s="42">
        <f t="shared" si="229"/>
        <v>136966.79999999999</v>
      </c>
      <c r="H625" s="43">
        <f t="shared" si="229"/>
        <v>158424.9</v>
      </c>
    </row>
    <row r="626" spans="1:8" ht="162" x14ac:dyDescent="0.3">
      <c r="A626" s="9" t="s">
        <v>343</v>
      </c>
      <c r="B626" s="10" t="s">
        <v>485</v>
      </c>
      <c r="C626" s="10" t="s">
        <v>7</v>
      </c>
      <c r="D626" s="6" t="s">
        <v>515</v>
      </c>
      <c r="E626" s="6" t="s">
        <v>344</v>
      </c>
      <c r="F626" s="42">
        <v>14605.1</v>
      </c>
      <c r="G626" s="44">
        <v>136966.79999999999</v>
      </c>
      <c r="H626" s="43">
        <v>158424.9</v>
      </c>
    </row>
    <row r="627" spans="1:8" ht="18" x14ac:dyDescent="0.3">
      <c r="A627" s="9" t="s">
        <v>516</v>
      </c>
      <c r="B627" s="10" t="s">
        <v>485</v>
      </c>
      <c r="C627" s="10" t="s">
        <v>9</v>
      </c>
      <c r="D627" s="11"/>
      <c r="E627" s="11"/>
      <c r="F627" s="42">
        <f>F628+F683+F692+F698</f>
        <v>3156360.0999999996</v>
      </c>
      <c r="G627" s="42">
        <f t="shared" ref="G627:H627" si="230">G628+G683+G692+G698</f>
        <v>2866152</v>
      </c>
      <c r="H627" s="43">
        <f t="shared" si="230"/>
        <v>2562456</v>
      </c>
    </row>
    <row r="628" spans="1:8" ht="18" x14ac:dyDescent="0.3">
      <c r="A628" s="9" t="s">
        <v>96</v>
      </c>
      <c r="B628" s="10" t="s">
        <v>485</v>
      </c>
      <c r="C628" s="10" t="s">
        <v>9</v>
      </c>
      <c r="D628" s="10" t="s">
        <v>97</v>
      </c>
      <c r="E628" s="10"/>
      <c r="F628" s="42">
        <f>F629</f>
        <v>2727161.6999999997</v>
      </c>
      <c r="G628" s="42">
        <f t="shared" ref="G628:H628" si="231">G629</f>
        <v>2555978.5</v>
      </c>
      <c r="H628" s="43">
        <f t="shared" si="231"/>
        <v>2559456</v>
      </c>
    </row>
    <row r="629" spans="1:8" ht="18" x14ac:dyDescent="0.3">
      <c r="A629" s="9" t="s">
        <v>98</v>
      </c>
      <c r="B629" s="10" t="s">
        <v>485</v>
      </c>
      <c r="C629" s="10" t="s">
        <v>9</v>
      </c>
      <c r="D629" s="6" t="s">
        <v>99</v>
      </c>
      <c r="E629" s="6"/>
      <c r="F629" s="42">
        <f>F630+F656+F652+F673</f>
        <v>2727161.6999999997</v>
      </c>
      <c r="G629" s="42">
        <f t="shared" ref="G629:H629" si="232">G630+G656+G652+G673</f>
        <v>2555978.5</v>
      </c>
      <c r="H629" s="43">
        <f t="shared" si="232"/>
        <v>2559456</v>
      </c>
    </row>
    <row r="630" spans="1:8" ht="54" x14ac:dyDescent="0.3">
      <c r="A630" s="9" t="s">
        <v>517</v>
      </c>
      <c r="B630" s="10" t="s">
        <v>485</v>
      </c>
      <c r="C630" s="10" t="s">
        <v>9</v>
      </c>
      <c r="D630" s="6" t="s">
        <v>518</v>
      </c>
      <c r="E630" s="7"/>
      <c r="F630" s="42">
        <f>F631+F634+F637+F640+F643+F646+F649</f>
        <v>2536217.7999999998</v>
      </c>
      <c r="G630" s="42">
        <f t="shared" ref="G630:H630" si="233">G631+G634+G637+G640+G643+G646+G649</f>
        <v>2415716.9</v>
      </c>
      <c r="H630" s="43">
        <f t="shared" si="233"/>
        <v>2414717.4</v>
      </c>
    </row>
    <row r="631" spans="1:8" ht="54" x14ac:dyDescent="0.3">
      <c r="A631" s="9" t="s">
        <v>519</v>
      </c>
      <c r="B631" s="10" t="s">
        <v>485</v>
      </c>
      <c r="C631" s="10" t="s">
        <v>9</v>
      </c>
      <c r="D631" s="6" t="s">
        <v>520</v>
      </c>
      <c r="E631" s="7"/>
      <c r="F631" s="42">
        <f>F632</f>
        <v>347984.5</v>
      </c>
      <c r="G631" s="42">
        <f t="shared" ref="G631:H632" si="234">G632</f>
        <v>347984.5</v>
      </c>
      <c r="H631" s="43">
        <f t="shared" si="234"/>
        <v>347984.5</v>
      </c>
    </row>
    <row r="632" spans="1:8" ht="54" x14ac:dyDescent="0.3">
      <c r="A632" s="9" t="s">
        <v>138</v>
      </c>
      <c r="B632" s="10" t="s">
        <v>485</v>
      </c>
      <c r="C632" s="10" t="s">
        <v>9</v>
      </c>
      <c r="D632" s="6" t="s">
        <v>520</v>
      </c>
      <c r="E632" s="6" t="s">
        <v>139</v>
      </c>
      <c r="F632" s="42">
        <f>F633</f>
        <v>347984.5</v>
      </c>
      <c r="G632" s="42">
        <f t="shared" si="234"/>
        <v>347984.5</v>
      </c>
      <c r="H632" s="43">
        <f t="shared" si="234"/>
        <v>347984.5</v>
      </c>
    </row>
    <row r="633" spans="1:8" ht="18" x14ac:dyDescent="0.3">
      <c r="A633" s="9" t="s">
        <v>140</v>
      </c>
      <c r="B633" s="10" t="s">
        <v>485</v>
      </c>
      <c r="C633" s="10" t="s">
        <v>9</v>
      </c>
      <c r="D633" s="6" t="s">
        <v>520</v>
      </c>
      <c r="E633" s="6" t="s">
        <v>141</v>
      </c>
      <c r="F633" s="42">
        <f>345118.3+2866.2</f>
        <v>347984.5</v>
      </c>
      <c r="G633" s="44">
        <v>347984.5</v>
      </c>
      <c r="H633" s="43">
        <v>347984.5</v>
      </c>
    </row>
    <row r="634" spans="1:8" ht="72" x14ac:dyDescent="0.3">
      <c r="A634" s="9" t="s">
        <v>521</v>
      </c>
      <c r="B634" s="10" t="s">
        <v>485</v>
      </c>
      <c r="C634" s="10" t="s">
        <v>9</v>
      </c>
      <c r="D634" s="6" t="s">
        <v>522</v>
      </c>
      <c r="E634" s="7"/>
      <c r="F634" s="42">
        <f>F635</f>
        <v>4383.5</v>
      </c>
      <c r="G634" s="42">
        <f t="shared" ref="G634:H635" si="235">G635</f>
        <v>4383.5</v>
      </c>
      <c r="H634" s="43">
        <f t="shared" si="235"/>
        <v>4383.5</v>
      </c>
    </row>
    <row r="635" spans="1:8" ht="54" x14ac:dyDescent="0.3">
      <c r="A635" s="9" t="s">
        <v>138</v>
      </c>
      <c r="B635" s="10" t="s">
        <v>485</v>
      </c>
      <c r="C635" s="10" t="s">
        <v>9</v>
      </c>
      <c r="D635" s="6" t="s">
        <v>522</v>
      </c>
      <c r="E635" s="6" t="s">
        <v>139</v>
      </c>
      <c r="F635" s="42">
        <f>F636</f>
        <v>4383.5</v>
      </c>
      <c r="G635" s="42">
        <f t="shared" si="235"/>
        <v>4383.5</v>
      </c>
      <c r="H635" s="43">
        <f t="shared" si="235"/>
        <v>4383.5</v>
      </c>
    </row>
    <row r="636" spans="1:8" ht="18" x14ac:dyDescent="0.3">
      <c r="A636" s="9" t="s">
        <v>140</v>
      </c>
      <c r="B636" s="10" t="s">
        <v>485</v>
      </c>
      <c r="C636" s="10" t="s">
        <v>9</v>
      </c>
      <c r="D636" s="6" t="s">
        <v>522</v>
      </c>
      <c r="E636" s="6" t="s">
        <v>141</v>
      </c>
      <c r="F636" s="42">
        <v>4383.5</v>
      </c>
      <c r="G636" s="44">
        <v>4383.5</v>
      </c>
      <c r="H636" s="43">
        <v>4383.5</v>
      </c>
    </row>
    <row r="637" spans="1:8" ht="90" x14ac:dyDescent="0.3">
      <c r="A637" s="9" t="s">
        <v>523</v>
      </c>
      <c r="B637" s="10" t="s">
        <v>485</v>
      </c>
      <c r="C637" s="10" t="s">
        <v>9</v>
      </c>
      <c r="D637" s="6" t="s">
        <v>524</v>
      </c>
      <c r="E637" s="7"/>
      <c r="F637" s="42">
        <f>F638</f>
        <v>259134.2</v>
      </c>
      <c r="G637" s="42">
        <f t="shared" ref="G637:H638" si="236">G638</f>
        <v>138633.29999999999</v>
      </c>
      <c r="H637" s="43">
        <f t="shared" si="236"/>
        <v>137633.79999999999</v>
      </c>
    </row>
    <row r="638" spans="1:8" ht="54" x14ac:dyDescent="0.3">
      <c r="A638" s="9" t="s">
        <v>138</v>
      </c>
      <c r="B638" s="10" t="s">
        <v>485</v>
      </c>
      <c r="C638" s="10" t="s">
        <v>9</v>
      </c>
      <c r="D638" s="6" t="s">
        <v>524</v>
      </c>
      <c r="E638" s="6" t="s">
        <v>139</v>
      </c>
      <c r="F638" s="42">
        <f>F639</f>
        <v>259134.2</v>
      </c>
      <c r="G638" s="42">
        <f t="shared" si="236"/>
        <v>138633.29999999999</v>
      </c>
      <c r="H638" s="43">
        <f t="shared" si="236"/>
        <v>137633.79999999999</v>
      </c>
    </row>
    <row r="639" spans="1:8" ht="18" x14ac:dyDescent="0.3">
      <c r="A639" s="9" t="s">
        <v>140</v>
      </c>
      <c r="B639" s="10" t="s">
        <v>485</v>
      </c>
      <c r="C639" s="10" t="s">
        <v>9</v>
      </c>
      <c r="D639" s="6" t="s">
        <v>524</v>
      </c>
      <c r="E639" s="6" t="s">
        <v>141</v>
      </c>
      <c r="F639" s="42">
        <f>92500+166634.2</f>
        <v>259134.2</v>
      </c>
      <c r="G639" s="44">
        <f>138633.8-0.5</f>
        <v>138633.29999999999</v>
      </c>
      <c r="H639" s="43">
        <v>137633.79999999999</v>
      </c>
    </row>
    <row r="640" spans="1:8" ht="72" x14ac:dyDescent="0.3">
      <c r="A640" s="9" t="s">
        <v>525</v>
      </c>
      <c r="B640" s="10" t="s">
        <v>485</v>
      </c>
      <c r="C640" s="10" t="s">
        <v>9</v>
      </c>
      <c r="D640" s="6" t="s">
        <v>526</v>
      </c>
      <c r="E640" s="7"/>
      <c r="F640" s="42">
        <f>F641</f>
        <v>56.1</v>
      </c>
      <c r="G640" s="42">
        <f t="shared" ref="G640:H641" si="237">G641</f>
        <v>56.1</v>
      </c>
      <c r="H640" s="43">
        <f t="shared" si="237"/>
        <v>56.1</v>
      </c>
    </row>
    <row r="641" spans="1:8" ht="54" x14ac:dyDescent="0.3">
      <c r="A641" s="9" t="s">
        <v>138</v>
      </c>
      <c r="B641" s="10" t="s">
        <v>485</v>
      </c>
      <c r="C641" s="10" t="s">
        <v>9</v>
      </c>
      <c r="D641" s="6" t="s">
        <v>526</v>
      </c>
      <c r="E641" s="6" t="s">
        <v>139</v>
      </c>
      <c r="F641" s="42">
        <f>F642</f>
        <v>56.1</v>
      </c>
      <c r="G641" s="42">
        <f t="shared" si="237"/>
        <v>56.1</v>
      </c>
      <c r="H641" s="43">
        <f t="shared" si="237"/>
        <v>56.1</v>
      </c>
    </row>
    <row r="642" spans="1:8" ht="72" x14ac:dyDescent="0.3">
      <c r="A642" s="9" t="s">
        <v>299</v>
      </c>
      <c r="B642" s="10" t="s">
        <v>485</v>
      </c>
      <c r="C642" s="10" t="s">
        <v>9</v>
      </c>
      <c r="D642" s="6" t="s">
        <v>526</v>
      </c>
      <c r="E642" s="6" t="s">
        <v>300</v>
      </c>
      <c r="F642" s="42">
        <v>56.1</v>
      </c>
      <c r="G642" s="44">
        <v>56.1</v>
      </c>
      <c r="H642" s="43">
        <v>56.1</v>
      </c>
    </row>
    <row r="643" spans="1:8" ht="90" x14ac:dyDescent="0.3">
      <c r="A643" s="9" t="s">
        <v>527</v>
      </c>
      <c r="B643" s="10" t="s">
        <v>485</v>
      </c>
      <c r="C643" s="10" t="s">
        <v>9</v>
      </c>
      <c r="D643" s="6" t="s">
        <v>528</v>
      </c>
      <c r="E643" s="7"/>
      <c r="F643" s="42">
        <f>F644</f>
        <v>8589.5</v>
      </c>
      <c r="G643" s="42">
        <f t="shared" ref="G643:H644" si="238">G644</f>
        <v>8589.5</v>
      </c>
      <c r="H643" s="43">
        <f t="shared" si="238"/>
        <v>8589.5</v>
      </c>
    </row>
    <row r="644" spans="1:8" ht="54" x14ac:dyDescent="0.3">
      <c r="A644" s="9" t="s">
        <v>138</v>
      </c>
      <c r="B644" s="10" t="s">
        <v>485</v>
      </c>
      <c r="C644" s="10" t="s">
        <v>9</v>
      </c>
      <c r="D644" s="6" t="s">
        <v>528</v>
      </c>
      <c r="E644" s="6" t="s">
        <v>139</v>
      </c>
      <c r="F644" s="42">
        <f>F645</f>
        <v>8589.5</v>
      </c>
      <c r="G644" s="42">
        <f t="shared" si="238"/>
        <v>8589.5</v>
      </c>
      <c r="H644" s="43">
        <f t="shared" si="238"/>
        <v>8589.5</v>
      </c>
    </row>
    <row r="645" spans="1:8" ht="18" x14ac:dyDescent="0.3">
      <c r="A645" s="9" t="s">
        <v>140</v>
      </c>
      <c r="B645" s="10" t="s">
        <v>485</v>
      </c>
      <c r="C645" s="10" t="s">
        <v>9</v>
      </c>
      <c r="D645" s="6" t="s">
        <v>528</v>
      </c>
      <c r="E645" s="6" t="s">
        <v>141</v>
      </c>
      <c r="F645" s="42">
        <v>8589.5</v>
      </c>
      <c r="G645" s="44">
        <v>8589.5</v>
      </c>
      <c r="H645" s="43">
        <v>8589.5</v>
      </c>
    </row>
    <row r="646" spans="1:8" ht="270" x14ac:dyDescent="0.3">
      <c r="A646" s="9" t="s">
        <v>529</v>
      </c>
      <c r="B646" s="10" t="s">
        <v>485</v>
      </c>
      <c r="C646" s="10" t="s">
        <v>9</v>
      </c>
      <c r="D646" s="6" t="s">
        <v>530</v>
      </c>
      <c r="E646" s="7"/>
      <c r="F646" s="42">
        <f>F647</f>
        <v>1879387</v>
      </c>
      <c r="G646" s="42">
        <f t="shared" ref="G646:H647" si="239">G647</f>
        <v>1879387</v>
      </c>
      <c r="H646" s="43">
        <f t="shared" si="239"/>
        <v>1879387</v>
      </c>
    </row>
    <row r="647" spans="1:8" ht="54" x14ac:dyDescent="0.3">
      <c r="A647" s="9" t="s">
        <v>138</v>
      </c>
      <c r="B647" s="10" t="s">
        <v>485</v>
      </c>
      <c r="C647" s="10" t="s">
        <v>9</v>
      </c>
      <c r="D647" s="6" t="s">
        <v>530</v>
      </c>
      <c r="E647" s="6" t="s">
        <v>139</v>
      </c>
      <c r="F647" s="42">
        <f>F648</f>
        <v>1879387</v>
      </c>
      <c r="G647" s="42">
        <f t="shared" si="239"/>
        <v>1879387</v>
      </c>
      <c r="H647" s="43">
        <f t="shared" si="239"/>
        <v>1879387</v>
      </c>
    </row>
    <row r="648" spans="1:8" ht="18" x14ac:dyDescent="0.3">
      <c r="A648" s="9" t="s">
        <v>140</v>
      </c>
      <c r="B648" s="10" t="s">
        <v>485</v>
      </c>
      <c r="C648" s="10" t="s">
        <v>9</v>
      </c>
      <c r="D648" s="6" t="s">
        <v>530</v>
      </c>
      <c r="E648" s="6" t="s">
        <v>141</v>
      </c>
      <c r="F648" s="42">
        <v>1879387</v>
      </c>
      <c r="G648" s="42">
        <v>1879387</v>
      </c>
      <c r="H648" s="43">
        <v>1879387</v>
      </c>
    </row>
    <row r="649" spans="1:8" ht="234" x14ac:dyDescent="0.3">
      <c r="A649" s="9" t="s">
        <v>531</v>
      </c>
      <c r="B649" s="10" t="s">
        <v>485</v>
      </c>
      <c r="C649" s="10" t="s">
        <v>9</v>
      </c>
      <c r="D649" s="6" t="s">
        <v>532</v>
      </c>
      <c r="E649" s="7"/>
      <c r="F649" s="42">
        <f>F650</f>
        <v>36683</v>
      </c>
      <c r="G649" s="42">
        <f t="shared" ref="G649:H650" si="240">G650</f>
        <v>36683</v>
      </c>
      <c r="H649" s="43">
        <f t="shared" si="240"/>
        <v>36683</v>
      </c>
    </row>
    <row r="650" spans="1:8" ht="54" x14ac:dyDescent="0.3">
      <c r="A650" s="9" t="s">
        <v>138</v>
      </c>
      <c r="B650" s="10" t="s">
        <v>485</v>
      </c>
      <c r="C650" s="10" t="s">
        <v>9</v>
      </c>
      <c r="D650" s="6" t="s">
        <v>532</v>
      </c>
      <c r="E650" s="6" t="s">
        <v>139</v>
      </c>
      <c r="F650" s="42">
        <f>F651</f>
        <v>36683</v>
      </c>
      <c r="G650" s="42">
        <f t="shared" si="240"/>
        <v>36683</v>
      </c>
      <c r="H650" s="43">
        <f t="shared" si="240"/>
        <v>36683</v>
      </c>
    </row>
    <row r="651" spans="1:8" ht="72" x14ac:dyDescent="0.3">
      <c r="A651" s="9" t="s">
        <v>299</v>
      </c>
      <c r="B651" s="10" t="s">
        <v>485</v>
      </c>
      <c r="C651" s="10" t="s">
        <v>9</v>
      </c>
      <c r="D651" s="6" t="s">
        <v>532</v>
      </c>
      <c r="E651" s="6" t="s">
        <v>300</v>
      </c>
      <c r="F651" s="42">
        <v>36683</v>
      </c>
      <c r="G651" s="42">
        <v>36683</v>
      </c>
      <c r="H651" s="43">
        <v>36683</v>
      </c>
    </row>
    <row r="652" spans="1:8" ht="72" x14ac:dyDescent="0.3">
      <c r="A652" s="9" t="s">
        <v>533</v>
      </c>
      <c r="B652" s="10" t="s">
        <v>485</v>
      </c>
      <c r="C652" s="10" t="s">
        <v>9</v>
      </c>
      <c r="D652" s="6" t="s">
        <v>534</v>
      </c>
      <c r="E652" s="7"/>
      <c r="F652" s="42">
        <f>F653</f>
        <v>9757</v>
      </c>
      <c r="G652" s="42">
        <f t="shared" ref="G652:H654" si="241">G653</f>
        <v>9744</v>
      </c>
      <c r="H652" s="43">
        <f t="shared" si="241"/>
        <v>9744</v>
      </c>
    </row>
    <row r="653" spans="1:8" ht="108" x14ac:dyDescent="0.3">
      <c r="A653" s="9" t="s">
        <v>535</v>
      </c>
      <c r="B653" s="10" t="s">
        <v>485</v>
      </c>
      <c r="C653" s="10" t="s">
        <v>9</v>
      </c>
      <c r="D653" s="6" t="s">
        <v>536</v>
      </c>
      <c r="E653" s="7"/>
      <c r="F653" s="42">
        <f>F654</f>
        <v>9757</v>
      </c>
      <c r="G653" s="42">
        <f t="shared" si="241"/>
        <v>9744</v>
      </c>
      <c r="H653" s="43">
        <f t="shared" si="241"/>
        <v>9744</v>
      </c>
    </row>
    <row r="654" spans="1:8" ht="54" x14ac:dyDescent="0.3">
      <c r="A654" s="9" t="s">
        <v>138</v>
      </c>
      <c r="B654" s="10" t="s">
        <v>485</v>
      </c>
      <c r="C654" s="10" t="s">
        <v>9</v>
      </c>
      <c r="D654" s="6" t="s">
        <v>536</v>
      </c>
      <c r="E654" s="6" t="s">
        <v>139</v>
      </c>
      <c r="F654" s="42">
        <f>F655</f>
        <v>9757</v>
      </c>
      <c r="G654" s="42">
        <f t="shared" si="241"/>
        <v>9744</v>
      </c>
      <c r="H654" s="43">
        <f t="shared" si="241"/>
        <v>9744</v>
      </c>
    </row>
    <row r="655" spans="1:8" ht="72" x14ac:dyDescent="0.3">
      <c r="A655" s="9" t="s">
        <v>299</v>
      </c>
      <c r="B655" s="10" t="s">
        <v>485</v>
      </c>
      <c r="C655" s="10" t="s">
        <v>9</v>
      </c>
      <c r="D655" s="6" t="s">
        <v>536</v>
      </c>
      <c r="E655" s="6" t="s">
        <v>300</v>
      </c>
      <c r="F655" s="42">
        <v>9757</v>
      </c>
      <c r="G655" s="44">
        <v>9744</v>
      </c>
      <c r="H655" s="43">
        <v>9744</v>
      </c>
    </row>
    <row r="656" spans="1:8" ht="108" x14ac:dyDescent="0.3">
      <c r="A656" s="9" t="s">
        <v>100</v>
      </c>
      <c r="B656" s="10" t="s">
        <v>485</v>
      </c>
      <c r="C656" s="10" t="s">
        <v>9</v>
      </c>
      <c r="D656" s="6" t="s">
        <v>101</v>
      </c>
      <c r="E656" s="7"/>
      <c r="F656" s="42">
        <f>F657+F661+F664+F667+F670</f>
        <v>128139</v>
      </c>
      <c r="G656" s="42">
        <f>G657+G661+G664+G667+G670</f>
        <v>126207</v>
      </c>
      <c r="H656" s="43">
        <f t="shared" ref="H656" si="242">H657+H661+H664+H667+H670</f>
        <v>126379</v>
      </c>
    </row>
    <row r="657" spans="1:8" ht="180" x14ac:dyDescent="0.3">
      <c r="A657" s="9" t="s">
        <v>537</v>
      </c>
      <c r="B657" s="10" t="s">
        <v>485</v>
      </c>
      <c r="C657" s="10" t="s">
        <v>9</v>
      </c>
      <c r="D657" s="6" t="s">
        <v>538</v>
      </c>
      <c r="E657" s="7"/>
      <c r="F657" s="42">
        <f>F658</f>
        <v>113674</v>
      </c>
      <c r="G657" s="42">
        <f t="shared" ref="G657:H657" si="243">G658</f>
        <v>113674</v>
      </c>
      <c r="H657" s="43">
        <f t="shared" si="243"/>
        <v>113674</v>
      </c>
    </row>
    <row r="658" spans="1:8" ht="54" x14ac:dyDescent="0.3">
      <c r="A658" s="9" t="s">
        <v>138</v>
      </c>
      <c r="B658" s="10" t="s">
        <v>485</v>
      </c>
      <c r="C658" s="10" t="s">
        <v>9</v>
      </c>
      <c r="D658" s="6" t="s">
        <v>538</v>
      </c>
      <c r="E658" s="6" t="s">
        <v>139</v>
      </c>
      <c r="F658" s="42">
        <f>F659+F660</f>
        <v>113674</v>
      </c>
      <c r="G658" s="42">
        <f t="shared" ref="G658:H658" si="244">G659+G660</f>
        <v>113674</v>
      </c>
      <c r="H658" s="43">
        <f t="shared" si="244"/>
        <v>113674</v>
      </c>
    </row>
    <row r="659" spans="1:8" ht="18" x14ac:dyDescent="0.3">
      <c r="A659" s="9" t="s">
        <v>140</v>
      </c>
      <c r="B659" s="10" t="s">
        <v>485</v>
      </c>
      <c r="C659" s="10" t="s">
        <v>9</v>
      </c>
      <c r="D659" s="6" t="s">
        <v>538</v>
      </c>
      <c r="E659" s="6" t="s">
        <v>141</v>
      </c>
      <c r="F659" s="42">
        <v>111217.60000000001</v>
      </c>
      <c r="G659" s="44">
        <v>111217.60000000001</v>
      </c>
      <c r="H659" s="43">
        <v>111217.60000000001</v>
      </c>
    </row>
    <row r="660" spans="1:8" ht="72" x14ac:dyDescent="0.3">
      <c r="A660" s="9" t="s">
        <v>299</v>
      </c>
      <c r="B660" s="10" t="s">
        <v>485</v>
      </c>
      <c r="C660" s="10" t="s">
        <v>9</v>
      </c>
      <c r="D660" s="6" t="s">
        <v>538</v>
      </c>
      <c r="E660" s="6" t="s">
        <v>300</v>
      </c>
      <c r="F660" s="42">
        <v>2456.4</v>
      </c>
      <c r="G660" s="44">
        <v>2456.4</v>
      </c>
      <c r="H660" s="43">
        <v>2456.4</v>
      </c>
    </row>
    <row r="661" spans="1:8" ht="90" x14ac:dyDescent="0.3">
      <c r="A661" s="9" t="s">
        <v>539</v>
      </c>
      <c r="B661" s="10" t="s">
        <v>485</v>
      </c>
      <c r="C661" s="10" t="s">
        <v>9</v>
      </c>
      <c r="D661" s="6" t="s">
        <v>540</v>
      </c>
      <c r="E661" s="7"/>
      <c r="F661" s="42">
        <f>F662</f>
        <v>1215</v>
      </c>
      <c r="G661" s="42">
        <f t="shared" ref="G661:H662" si="245">G662</f>
        <v>1215</v>
      </c>
      <c r="H661" s="43">
        <f t="shared" si="245"/>
        <v>1215</v>
      </c>
    </row>
    <row r="662" spans="1:8" ht="54" x14ac:dyDescent="0.3">
      <c r="A662" s="9" t="s">
        <v>138</v>
      </c>
      <c r="B662" s="10" t="s">
        <v>485</v>
      </c>
      <c r="C662" s="10" t="s">
        <v>9</v>
      </c>
      <c r="D662" s="6" t="s">
        <v>540</v>
      </c>
      <c r="E662" s="6" t="s">
        <v>139</v>
      </c>
      <c r="F662" s="42">
        <f>F663</f>
        <v>1215</v>
      </c>
      <c r="G662" s="42">
        <f t="shared" si="245"/>
        <v>1215</v>
      </c>
      <c r="H662" s="43">
        <f t="shared" si="245"/>
        <v>1215</v>
      </c>
    </row>
    <row r="663" spans="1:8" ht="18" x14ac:dyDescent="0.3">
      <c r="A663" s="9" t="s">
        <v>140</v>
      </c>
      <c r="B663" s="10" t="s">
        <v>485</v>
      </c>
      <c r="C663" s="10" t="s">
        <v>9</v>
      </c>
      <c r="D663" s="6" t="s">
        <v>540</v>
      </c>
      <c r="E663" s="6" t="s">
        <v>141</v>
      </c>
      <c r="F663" s="42">
        <v>1215</v>
      </c>
      <c r="G663" s="44">
        <v>1215</v>
      </c>
      <c r="H663" s="43">
        <v>1215</v>
      </c>
    </row>
    <row r="664" spans="1:8" ht="90" x14ac:dyDescent="0.3">
      <c r="A664" s="9" t="s">
        <v>541</v>
      </c>
      <c r="B664" s="10" t="s">
        <v>485</v>
      </c>
      <c r="C664" s="10" t="s">
        <v>9</v>
      </c>
      <c r="D664" s="6" t="s">
        <v>542</v>
      </c>
      <c r="E664" s="7"/>
      <c r="F664" s="42">
        <f>F665</f>
        <v>6986</v>
      </c>
      <c r="G664" s="42">
        <f t="shared" ref="G664:H665" si="246">G665</f>
        <v>6986</v>
      </c>
      <c r="H664" s="43">
        <f t="shared" si="246"/>
        <v>6986</v>
      </c>
    </row>
    <row r="665" spans="1:8" ht="54" x14ac:dyDescent="0.3">
      <c r="A665" s="9" t="s">
        <v>138</v>
      </c>
      <c r="B665" s="10" t="s">
        <v>485</v>
      </c>
      <c r="C665" s="10" t="s">
        <v>9</v>
      </c>
      <c r="D665" s="6" t="s">
        <v>542</v>
      </c>
      <c r="E665" s="6" t="s">
        <v>139</v>
      </c>
      <c r="F665" s="42">
        <f>F666</f>
        <v>6986</v>
      </c>
      <c r="G665" s="42">
        <f t="shared" si="246"/>
        <v>6986</v>
      </c>
      <c r="H665" s="43">
        <f t="shared" si="246"/>
        <v>6986</v>
      </c>
    </row>
    <row r="666" spans="1:8" ht="18" x14ac:dyDescent="0.3">
      <c r="A666" s="9" t="s">
        <v>140</v>
      </c>
      <c r="B666" s="10" t="s">
        <v>485</v>
      </c>
      <c r="C666" s="10" t="s">
        <v>9</v>
      </c>
      <c r="D666" s="6" t="s">
        <v>542</v>
      </c>
      <c r="E666" s="6" t="s">
        <v>141</v>
      </c>
      <c r="F666" s="42">
        <v>6986</v>
      </c>
      <c r="G666" s="44">
        <v>6986</v>
      </c>
      <c r="H666" s="43">
        <v>6986</v>
      </c>
    </row>
    <row r="667" spans="1:8" ht="72" x14ac:dyDescent="0.3">
      <c r="A667" s="9" t="s">
        <v>543</v>
      </c>
      <c r="B667" s="10" t="s">
        <v>485</v>
      </c>
      <c r="C667" s="10" t="s">
        <v>9</v>
      </c>
      <c r="D667" s="6" t="s">
        <v>544</v>
      </c>
      <c r="E667" s="7"/>
      <c r="F667" s="42">
        <f>F668</f>
        <v>2100</v>
      </c>
      <c r="G667" s="42">
        <f t="shared" ref="G667:H668" si="247">G668</f>
        <v>0</v>
      </c>
      <c r="H667" s="43">
        <f t="shared" si="247"/>
        <v>0</v>
      </c>
    </row>
    <row r="668" spans="1:8" ht="54" x14ac:dyDescent="0.3">
      <c r="A668" s="9" t="s">
        <v>138</v>
      </c>
      <c r="B668" s="10" t="s">
        <v>485</v>
      </c>
      <c r="C668" s="10" t="s">
        <v>9</v>
      </c>
      <c r="D668" s="6" t="s">
        <v>544</v>
      </c>
      <c r="E668" s="6" t="s">
        <v>139</v>
      </c>
      <c r="F668" s="42">
        <f>F669</f>
        <v>2100</v>
      </c>
      <c r="G668" s="42">
        <f t="shared" si="247"/>
        <v>0</v>
      </c>
      <c r="H668" s="43">
        <f t="shared" si="247"/>
        <v>0</v>
      </c>
    </row>
    <row r="669" spans="1:8" ht="18" x14ac:dyDescent="0.3">
      <c r="A669" s="9" t="s">
        <v>140</v>
      </c>
      <c r="B669" s="10" t="s">
        <v>485</v>
      </c>
      <c r="C669" s="10" t="s">
        <v>9</v>
      </c>
      <c r="D669" s="6" t="s">
        <v>544</v>
      </c>
      <c r="E669" s="6" t="s">
        <v>141</v>
      </c>
      <c r="F669" s="42">
        <v>2100</v>
      </c>
      <c r="G669" s="44">
        <v>0</v>
      </c>
      <c r="H669" s="43">
        <v>0</v>
      </c>
    </row>
    <row r="670" spans="1:8" ht="90" x14ac:dyDescent="0.3">
      <c r="A670" s="9" t="s">
        <v>545</v>
      </c>
      <c r="B670" s="10" t="s">
        <v>485</v>
      </c>
      <c r="C670" s="10" t="s">
        <v>9</v>
      </c>
      <c r="D670" s="6" t="s">
        <v>546</v>
      </c>
      <c r="E670" s="7"/>
      <c r="F670" s="42">
        <f>F671</f>
        <v>4164</v>
      </c>
      <c r="G670" s="42">
        <f t="shared" ref="G670:H671" si="248">G671</f>
        <v>4332</v>
      </c>
      <c r="H670" s="43">
        <f t="shared" si="248"/>
        <v>4504</v>
      </c>
    </row>
    <row r="671" spans="1:8" ht="54" x14ac:dyDescent="0.3">
      <c r="A671" s="9" t="s">
        <v>138</v>
      </c>
      <c r="B671" s="10" t="s">
        <v>485</v>
      </c>
      <c r="C671" s="10" t="s">
        <v>9</v>
      </c>
      <c r="D671" s="6" t="s">
        <v>546</v>
      </c>
      <c r="E671" s="6" t="s">
        <v>139</v>
      </c>
      <c r="F671" s="42">
        <f>F672</f>
        <v>4164</v>
      </c>
      <c r="G671" s="42">
        <f t="shared" si="248"/>
        <v>4332</v>
      </c>
      <c r="H671" s="43">
        <f t="shared" si="248"/>
        <v>4504</v>
      </c>
    </row>
    <row r="672" spans="1:8" ht="18" x14ac:dyDescent="0.3">
      <c r="A672" s="9" t="s">
        <v>140</v>
      </c>
      <c r="B672" s="10" t="s">
        <v>485</v>
      </c>
      <c r="C672" s="10" t="s">
        <v>9</v>
      </c>
      <c r="D672" s="6" t="s">
        <v>546</v>
      </c>
      <c r="E672" s="6" t="s">
        <v>141</v>
      </c>
      <c r="F672" s="42">
        <v>4164</v>
      </c>
      <c r="G672" s="44">
        <v>4332</v>
      </c>
      <c r="H672" s="43">
        <v>4504</v>
      </c>
    </row>
    <row r="673" spans="1:8" ht="18" x14ac:dyDescent="0.3">
      <c r="A673" s="9" t="s">
        <v>547</v>
      </c>
      <c r="B673" s="10" t="s">
        <v>485</v>
      </c>
      <c r="C673" s="10" t="s">
        <v>9</v>
      </c>
      <c r="D673" s="6" t="s">
        <v>548</v>
      </c>
      <c r="E673" s="7"/>
      <c r="F673" s="42">
        <f>F674+F677+F680</f>
        <v>53047.9</v>
      </c>
      <c r="G673" s="42">
        <f t="shared" ref="G673:H673" si="249">G674+G677+G680</f>
        <v>4310.6000000000004</v>
      </c>
      <c r="H673" s="43">
        <f t="shared" si="249"/>
        <v>8615.6</v>
      </c>
    </row>
    <row r="674" spans="1:8" ht="126" x14ac:dyDescent="0.3">
      <c r="A674" s="9" t="s">
        <v>549</v>
      </c>
      <c r="B674" s="10" t="s">
        <v>485</v>
      </c>
      <c r="C674" s="10" t="s">
        <v>9</v>
      </c>
      <c r="D674" s="6" t="s">
        <v>550</v>
      </c>
      <c r="E674" s="7"/>
      <c r="F674" s="42">
        <f>F675</f>
        <v>1145.8999999999999</v>
      </c>
      <c r="G674" s="42">
        <f t="shared" ref="G674:H675" si="250">G675</f>
        <v>2310.6</v>
      </c>
      <c r="H674" s="43">
        <f t="shared" si="250"/>
        <v>4615.6000000000004</v>
      </c>
    </row>
    <row r="675" spans="1:8" ht="54" x14ac:dyDescent="0.3">
      <c r="A675" s="9" t="s">
        <v>138</v>
      </c>
      <c r="B675" s="10" t="s">
        <v>485</v>
      </c>
      <c r="C675" s="10" t="s">
        <v>9</v>
      </c>
      <c r="D675" s="6" t="s">
        <v>550</v>
      </c>
      <c r="E675" s="6" t="s">
        <v>139</v>
      </c>
      <c r="F675" s="42">
        <f>F676</f>
        <v>1145.8999999999999</v>
      </c>
      <c r="G675" s="42">
        <f t="shared" si="250"/>
        <v>2310.6</v>
      </c>
      <c r="H675" s="43">
        <f t="shared" si="250"/>
        <v>4615.6000000000004</v>
      </c>
    </row>
    <row r="676" spans="1:8" ht="18" x14ac:dyDescent="0.3">
      <c r="A676" s="9" t="s">
        <v>140</v>
      </c>
      <c r="B676" s="10" t="s">
        <v>485</v>
      </c>
      <c r="C676" s="10" t="s">
        <v>9</v>
      </c>
      <c r="D676" s="6" t="s">
        <v>550</v>
      </c>
      <c r="E676" s="6" t="s">
        <v>141</v>
      </c>
      <c r="F676" s="42">
        <f>1145.8+0.1</f>
        <v>1145.8999999999999</v>
      </c>
      <c r="G676" s="44">
        <f>2310.4+0.2</f>
        <v>2310.6</v>
      </c>
      <c r="H676" s="43">
        <f>4615.5+0.1</f>
        <v>4615.6000000000004</v>
      </c>
    </row>
    <row r="677" spans="1:8" ht="36" x14ac:dyDescent="0.3">
      <c r="A677" s="9" t="s">
        <v>551</v>
      </c>
      <c r="B677" s="10" t="s">
        <v>485</v>
      </c>
      <c r="C677" s="10" t="s">
        <v>9</v>
      </c>
      <c r="D677" s="6" t="s">
        <v>552</v>
      </c>
      <c r="E677" s="7"/>
      <c r="F677" s="42">
        <f>F678</f>
        <v>1000</v>
      </c>
      <c r="G677" s="42">
        <f t="shared" ref="G677:H678" si="251">G678</f>
        <v>2000</v>
      </c>
      <c r="H677" s="43">
        <f t="shared" si="251"/>
        <v>4000</v>
      </c>
    </row>
    <row r="678" spans="1:8" ht="54" x14ac:dyDescent="0.3">
      <c r="A678" s="9" t="s">
        <v>138</v>
      </c>
      <c r="B678" s="10" t="s">
        <v>485</v>
      </c>
      <c r="C678" s="10" t="s">
        <v>9</v>
      </c>
      <c r="D678" s="6" t="s">
        <v>552</v>
      </c>
      <c r="E678" s="6" t="s">
        <v>139</v>
      </c>
      <c r="F678" s="42">
        <f>F679</f>
        <v>1000</v>
      </c>
      <c r="G678" s="42">
        <f t="shared" si="251"/>
        <v>2000</v>
      </c>
      <c r="H678" s="43">
        <f t="shared" si="251"/>
        <v>4000</v>
      </c>
    </row>
    <row r="679" spans="1:8" ht="18" x14ac:dyDescent="0.3">
      <c r="A679" s="9" t="s">
        <v>140</v>
      </c>
      <c r="B679" s="10" t="s">
        <v>485</v>
      </c>
      <c r="C679" s="10" t="s">
        <v>9</v>
      </c>
      <c r="D679" s="6" t="s">
        <v>552</v>
      </c>
      <c r="E679" s="6" t="s">
        <v>141</v>
      </c>
      <c r="F679" s="42">
        <v>1000</v>
      </c>
      <c r="G679" s="44">
        <v>2000</v>
      </c>
      <c r="H679" s="43">
        <v>4000</v>
      </c>
    </row>
    <row r="680" spans="1:8" ht="54" x14ac:dyDescent="0.3">
      <c r="A680" s="9" t="s">
        <v>553</v>
      </c>
      <c r="B680" s="10" t="s">
        <v>485</v>
      </c>
      <c r="C680" s="10" t="s">
        <v>9</v>
      </c>
      <c r="D680" s="6" t="s">
        <v>554</v>
      </c>
      <c r="E680" s="7"/>
      <c r="F680" s="42">
        <f>F681</f>
        <v>50902</v>
      </c>
      <c r="G680" s="42">
        <f t="shared" ref="G680:H681" si="252">G681</f>
        <v>0</v>
      </c>
      <c r="H680" s="43">
        <f t="shared" si="252"/>
        <v>0</v>
      </c>
    </row>
    <row r="681" spans="1:8" ht="54" x14ac:dyDescent="0.3">
      <c r="A681" s="9" t="s">
        <v>138</v>
      </c>
      <c r="B681" s="10" t="s">
        <v>485</v>
      </c>
      <c r="C681" s="10" t="s">
        <v>9</v>
      </c>
      <c r="D681" s="6" t="s">
        <v>554</v>
      </c>
      <c r="E681" s="6" t="s">
        <v>139</v>
      </c>
      <c r="F681" s="42">
        <f>F682</f>
        <v>50902</v>
      </c>
      <c r="G681" s="42">
        <f t="shared" si="252"/>
        <v>0</v>
      </c>
      <c r="H681" s="43">
        <f t="shared" si="252"/>
        <v>0</v>
      </c>
    </row>
    <row r="682" spans="1:8" ht="18" x14ac:dyDescent="0.3">
      <c r="A682" s="9" t="s">
        <v>140</v>
      </c>
      <c r="B682" s="10" t="s">
        <v>485</v>
      </c>
      <c r="C682" s="10" t="s">
        <v>9</v>
      </c>
      <c r="D682" s="6" t="s">
        <v>554</v>
      </c>
      <c r="E682" s="6" t="s">
        <v>141</v>
      </c>
      <c r="F682" s="42">
        <v>50902</v>
      </c>
      <c r="G682" s="44">
        <v>0</v>
      </c>
      <c r="H682" s="43">
        <v>0</v>
      </c>
    </row>
    <row r="683" spans="1:8" ht="36" x14ac:dyDescent="0.3">
      <c r="A683" s="9" t="s">
        <v>445</v>
      </c>
      <c r="B683" s="10" t="s">
        <v>485</v>
      </c>
      <c r="C683" s="10" t="s">
        <v>9</v>
      </c>
      <c r="D683" s="10" t="s">
        <v>446</v>
      </c>
      <c r="E683" s="10"/>
      <c r="F683" s="42">
        <f>F684</f>
        <v>4071.3</v>
      </c>
      <c r="G683" s="42">
        <f t="shared" ref="G683:H684" si="253">G684</f>
        <v>4350</v>
      </c>
      <c r="H683" s="43">
        <f t="shared" si="253"/>
        <v>2000</v>
      </c>
    </row>
    <row r="684" spans="1:8" ht="18" x14ac:dyDescent="0.3">
      <c r="A684" s="9" t="s">
        <v>504</v>
      </c>
      <c r="B684" s="10" t="s">
        <v>485</v>
      </c>
      <c r="C684" s="10" t="s">
        <v>9</v>
      </c>
      <c r="D684" s="6" t="s">
        <v>505</v>
      </c>
      <c r="E684" s="6"/>
      <c r="F684" s="42">
        <f>F685</f>
        <v>4071.3</v>
      </c>
      <c r="G684" s="42">
        <f t="shared" si="253"/>
        <v>4350</v>
      </c>
      <c r="H684" s="43">
        <f t="shared" si="253"/>
        <v>2000</v>
      </c>
    </row>
    <row r="685" spans="1:8" ht="54" x14ac:dyDescent="0.3">
      <c r="A685" s="9" t="s">
        <v>506</v>
      </c>
      <c r="B685" s="10" t="s">
        <v>485</v>
      </c>
      <c r="C685" s="10" t="s">
        <v>9</v>
      </c>
      <c r="D685" s="6" t="s">
        <v>507</v>
      </c>
      <c r="E685" s="7"/>
      <c r="F685" s="42">
        <f>F686+F689</f>
        <v>4071.3</v>
      </c>
      <c r="G685" s="42">
        <f t="shared" ref="G685:H685" si="254">G686+G689</f>
        <v>4350</v>
      </c>
      <c r="H685" s="43">
        <f t="shared" si="254"/>
        <v>2000</v>
      </c>
    </row>
    <row r="686" spans="1:8" ht="54" x14ac:dyDescent="0.3">
      <c r="A686" s="9" t="s">
        <v>555</v>
      </c>
      <c r="B686" s="10" t="s">
        <v>485</v>
      </c>
      <c r="C686" s="10" t="s">
        <v>9</v>
      </c>
      <c r="D686" s="6" t="s">
        <v>556</v>
      </c>
      <c r="E686" s="7"/>
      <c r="F686" s="42">
        <f>F687</f>
        <v>1248.9000000000001</v>
      </c>
      <c r="G686" s="42">
        <f t="shared" ref="G686:H687" si="255">G687</f>
        <v>1750</v>
      </c>
      <c r="H686" s="43">
        <f t="shared" si="255"/>
        <v>2000</v>
      </c>
    </row>
    <row r="687" spans="1:8" ht="54" x14ac:dyDescent="0.3">
      <c r="A687" s="9" t="s">
        <v>138</v>
      </c>
      <c r="B687" s="10" t="s">
        <v>485</v>
      </c>
      <c r="C687" s="10" t="s">
        <v>9</v>
      </c>
      <c r="D687" s="6" t="s">
        <v>556</v>
      </c>
      <c r="E687" s="6" t="s">
        <v>139</v>
      </c>
      <c r="F687" s="42">
        <f>F688</f>
        <v>1248.9000000000001</v>
      </c>
      <c r="G687" s="42">
        <f t="shared" si="255"/>
        <v>1750</v>
      </c>
      <c r="H687" s="43">
        <f t="shared" si="255"/>
        <v>2000</v>
      </c>
    </row>
    <row r="688" spans="1:8" ht="18" x14ac:dyDescent="0.3">
      <c r="A688" s="9" t="s">
        <v>140</v>
      </c>
      <c r="B688" s="10" t="s">
        <v>485</v>
      </c>
      <c r="C688" s="10" t="s">
        <v>9</v>
      </c>
      <c r="D688" s="6" t="s">
        <v>556</v>
      </c>
      <c r="E688" s="6" t="s">
        <v>141</v>
      </c>
      <c r="F688" s="42">
        <v>1248.9000000000001</v>
      </c>
      <c r="G688" s="44">
        <v>1750</v>
      </c>
      <c r="H688" s="43">
        <v>2000</v>
      </c>
    </row>
    <row r="689" spans="1:8" ht="162" x14ac:dyDescent="0.3">
      <c r="A689" s="9" t="s">
        <v>508</v>
      </c>
      <c r="B689" s="10" t="s">
        <v>485</v>
      </c>
      <c r="C689" s="10" t="s">
        <v>9</v>
      </c>
      <c r="D689" s="6" t="s">
        <v>509</v>
      </c>
      <c r="E689" s="7"/>
      <c r="F689" s="42">
        <f t="shared" ref="F689:H690" si="256">F690</f>
        <v>2822.4</v>
      </c>
      <c r="G689" s="42">
        <f t="shared" si="256"/>
        <v>2600</v>
      </c>
      <c r="H689" s="43">
        <f t="shared" si="256"/>
        <v>0</v>
      </c>
    </row>
    <row r="690" spans="1:8" ht="54" x14ac:dyDescent="0.3">
      <c r="A690" s="9" t="s">
        <v>138</v>
      </c>
      <c r="B690" s="10" t="s">
        <v>485</v>
      </c>
      <c r="C690" s="10" t="s">
        <v>9</v>
      </c>
      <c r="D690" s="6" t="s">
        <v>509</v>
      </c>
      <c r="E690" s="6" t="s">
        <v>139</v>
      </c>
      <c r="F690" s="42">
        <f t="shared" si="256"/>
        <v>2822.4</v>
      </c>
      <c r="G690" s="42">
        <f t="shared" si="256"/>
        <v>2600</v>
      </c>
      <c r="H690" s="43">
        <f t="shared" si="256"/>
        <v>0</v>
      </c>
    </row>
    <row r="691" spans="1:8" ht="18" x14ac:dyDescent="0.3">
      <c r="A691" s="9" t="s">
        <v>140</v>
      </c>
      <c r="B691" s="10" t="s">
        <v>485</v>
      </c>
      <c r="C691" s="10" t="s">
        <v>9</v>
      </c>
      <c r="D691" s="6" t="s">
        <v>509</v>
      </c>
      <c r="E691" s="6" t="s">
        <v>141</v>
      </c>
      <c r="F691" s="42">
        <f>250.4+2572</f>
        <v>2822.4</v>
      </c>
      <c r="G691" s="44">
        <v>2600</v>
      </c>
      <c r="H691" s="43">
        <v>0</v>
      </c>
    </row>
    <row r="692" spans="1:8" ht="72" x14ac:dyDescent="0.3">
      <c r="A692" s="9" t="s">
        <v>121</v>
      </c>
      <c r="B692" s="10" t="s">
        <v>485</v>
      </c>
      <c r="C692" s="10" t="s">
        <v>9</v>
      </c>
      <c r="D692" s="10" t="s">
        <v>122</v>
      </c>
      <c r="E692" s="10"/>
      <c r="F692" s="42">
        <f>F693</f>
        <v>1000</v>
      </c>
      <c r="G692" s="42">
        <f t="shared" ref="G692:H696" si="257">G693</f>
        <v>1000</v>
      </c>
      <c r="H692" s="43">
        <f t="shared" si="257"/>
        <v>1000</v>
      </c>
    </row>
    <row r="693" spans="1:8" ht="18" x14ac:dyDescent="0.3">
      <c r="A693" s="9" t="s">
        <v>557</v>
      </c>
      <c r="B693" s="10" t="s">
        <v>485</v>
      </c>
      <c r="C693" s="10" t="s">
        <v>9</v>
      </c>
      <c r="D693" s="6" t="s">
        <v>558</v>
      </c>
      <c r="E693" s="6"/>
      <c r="F693" s="42">
        <f>F694</f>
        <v>1000</v>
      </c>
      <c r="G693" s="42">
        <f t="shared" si="257"/>
        <v>1000</v>
      </c>
      <c r="H693" s="43">
        <f t="shared" si="257"/>
        <v>1000</v>
      </c>
    </row>
    <row r="694" spans="1:8" ht="108" x14ac:dyDescent="0.3">
      <c r="A694" s="9" t="s">
        <v>559</v>
      </c>
      <c r="B694" s="10" t="s">
        <v>485</v>
      </c>
      <c r="C694" s="10" t="s">
        <v>9</v>
      </c>
      <c r="D694" s="6" t="s">
        <v>560</v>
      </c>
      <c r="E694" s="7"/>
      <c r="F694" s="42">
        <f>F695</f>
        <v>1000</v>
      </c>
      <c r="G694" s="42">
        <f t="shared" si="257"/>
        <v>1000</v>
      </c>
      <c r="H694" s="43">
        <f t="shared" si="257"/>
        <v>1000</v>
      </c>
    </row>
    <row r="695" spans="1:8" ht="54" x14ac:dyDescent="0.3">
      <c r="A695" s="9" t="s">
        <v>561</v>
      </c>
      <c r="B695" s="10" t="s">
        <v>485</v>
      </c>
      <c r="C695" s="10" t="s">
        <v>9</v>
      </c>
      <c r="D695" s="6" t="s">
        <v>562</v>
      </c>
      <c r="E695" s="7"/>
      <c r="F695" s="42">
        <f>F696</f>
        <v>1000</v>
      </c>
      <c r="G695" s="42">
        <f t="shared" si="257"/>
        <v>1000</v>
      </c>
      <c r="H695" s="43">
        <f t="shared" si="257"/>
        <v>1000</v>
      </c>
    </row>
    <row r="696" spans="1:8" ht="54" x14ac:dyDescent="0.3">
      <c r="A696" s="9" t="s">
        <v>138</v>
      </c>
      <c r="B696" s="10" t="s">
        <v>485</v>
      </c>
      <c r="C696" s="10" t="s">
        <v>9</v>
      </c>
      <c r="D696" s="6" t="s">
        <v>562</v>
      </c>
      <c r="E696" s="6" t="s">
        <v>139</v>
      </c>
      <c r="F696" s="42">
        <f>F697</f>
        <v>1000</v>
      </c>
      <c r="G696" s="42">
        <f t="shared" si="257"/>
        <v>1000</v>
      </c>
      <c r="H696" s="43">
        <f t="shared" si="257"/>
        <v>1000</v>
      </c>
    </row>
    <row r="697" spans="1:8" ht="18" x14ac:dyDescent="0.3">
      <c r="A697" s="9" t="s">
        <v>140</v>
      </c>
      <c r="B697" s="10" t="s">
        <v>485</v>
      </c>
      <c r="C697" s="10" t="s">
        <v>9</v>
      </c>
      <c r="D697" s="6" t="s">
        <v>562</v>
      </c>
      <c r="E697" s="6" t="s">
        <v>141</v>
      </c>
      <c r="F697" s="42">
        <v>1000</v>
      </c>
      <c r="G697" s="44">
        <v>1000</v>
      </c>
      <c r="H697" s="43">
        <v>1000</v>
      </c>
    </row>
    <row r="698" spans="1:8" ht="36" x14ac:dyDescent="0.3">
      <c r="A698" s="9" t="s">
        <v>319</v>
      </c>
      <c r="B698" s="10" t="s">
        <v>485</v>
      </c>
      <c r="C698" s="10" t="s">
        <v>9</v>
      </c>
      <c r="D698" s="10" t="s">
        <v>320</v>
      </c>
      <c r="E698" s="10"/>
      <c r="F698" s="42">
        <f>F699</f>
        <v>424127.1</v>
      </c>
      <c r="G698" s="42">
        <f t="shared" ref="G698:H699" si="258">G699</f>
        <v>304823.5</v>
      </c>
      <c r="H698" s="43">
        <f t="shared" si="258"/>
        <v>0</v>
      </c>
    </row>
    <row r="699" spans="1:8" ht="36" x14ac:dyDescent="0.3">
      <c r="A699" s="9" t="s">
        <v>510</v>
      </c>
      <c r="B699" s="10" t="s">
        <v>485</v>
      </c>
      <c r="C699" s="10" t="s">
        <v>9</v>
      </c>
      <c r="D699" s="6" t="s">
        <v>511</v>
      </c>
      <c r="E699" s="6"/>
      <c r="F699" s="42">
        <f>F700</f>
        <v>424127.1</v>
      </c>
      <c r="G699" s="42">
        <f t="shared" si="258"/>
        <v>304823.5</v>
      </c>
      <c r="H699" s="43">
        <f t="shared" si="258"/>
        <v>0</v>
      </c>
    </row>
    <row r="700" spans="1:8" ht="18" x14ac:dyDescent="0.3">
      <c r="A700" s="9" t="s">
        <v>547</v>
      </c>
      <c r="B700" s="10" t="s">
        <v>485</v>
      </c>
      <c r="C700" s="10" t="s">
        <v>9</v>
      </c>
      <c r="D700" s="6" t="s">
        <v>563</v>
      </c>
      <c r="E700" s="7"/>
      <c r="F700" s="42">
        <f>F701+F704</f>
        <v>424127.1</v>
      </c>
      <c r="G700" s="42">
        <f t="shared" ref="G700:H700" si="259">G701+G704</f>
        <v>304823.5</v>
      </c>
      <c r="H700" s="43">
        <f t="shared" si="259"/>
        <v>0</v>
      </c>
    </row>
    <row r="701" spans="1:8" ht="36" x14ac:dyDescent="0.3">
      <c r="A701" s="9" t="s">
        <v>564</v>
      </c>
      <c r="B701" s="10" t="s">
        <v>485</v>
      </c>
      <c r="C701" s="10" t="s">
        <v>9</v>
      </c>
      <c r="D701" s="6" t="s">
        <v>565</v>
      </c>
      <c r="E701" s="7"/>
      <c r="F701" s="42">
        <f>F702</f>
        <v>3770</v>
      </c>
      <c r="G701" s="42">
        <f>G702</f>
        <v>0</v>
      </c>
      <c r="H701" s="43">
        <v>0</v>
      </c>
    </row>
    <row r="702" spans="1:8" ht="54" x14ac:dyDescent="0.3">
      <c r="A702" s="9" t="s">
        <v>341</v>
      </c>
      <c r="B702" s="10" t="s">
        <v>485</v>
      </c>
      <c r="C702" s="10" t="s">
        <v>9</v>
      </c>
      <c r="D702" s="6" t="s">
        <v>565</v>
      </c>
      <c r="E702" s="6" t="s">
        <v>342</v>
      </c>
      <c r="F702" s="42">
        <f>F703</f>
        <v>3770</v>
      </c>
      <c r="G702" s="42">
        <f>G703</f>
        <v>0</v>
      </c>
      <c r="H702" s="43">
        <f>H703</f>
        <v>0</v>
      </c>
    </row>
    <row r="703" spans="1:8" ht="162" x14ac:dyDescent="0.3">
      <c r="A703" s="9" t="s">
        <v>343</v>
      </c>
      <c r="B703" s="10" t="s">
        <v>485</v>
      </c>
      <c r="C703" s="10" t="s">
        <v>9</v>
      </c>
      <c r="D703" s="6" t="s">
        <v>565</v>
      </c>
      <c r="E703" s="6" t="s">
        <v>344</v>
      </c>
      <c r="F703" s="42">
        <v>3770</v>
      </c>
      <c r="G703" s="42">
        <v>0</v>
      </c>
      <c r="H703" s="43">
        <v>0</v>
      </c>
    </row>
    <row r="704" spans="1:8" ht="54" x14ac:dyDescent="0.3">
      <c r="A704" s="9" t="s">
        <v>566</v>
      </c>
      <c r="B704" s="10" t="s">
        <v>485</v>
      </c>
      <c r="C704" s="10" t="s">
        <v>9</v>
      </c>
      <c r="D704" s="6" t="s">
        <v>567</v>
      </c>
      <c r="E704" s="7"/>
      <c r="F704" s="42">
        <f>F705</f>
        <v>420357.1</v>
      </c>
      <c r="G704" s="42">
        <f>G705</f>
        <v>304823.5</v>
      </c>
      <c r="H704" s="43">
        <f>H705</f>
        <v>0</v>
      </c>
    </row>
    <row r="705" spans="1:8" ht="54" x14ac:dyDescent="0.3">
      <c r="A705" s="9" t="s">
        <v>341</v>
      </c>
      <c r="B705" s="10" t="s">
        <v>485</v>
      </c>
      <c r="C705" s="10" t="s">
        <v>9</v>
      </c>
      <c r="D705" s="6" t="s">
        <v>567</v>
      </c>
      <c r="E705" s="6" t="s">
        <v>342</v>
      </c>
      <c r="F705" s="42">
        <f>F706</f>
        <v>420357.1</v>
      </c>
      <c r="G705" s="44">
        <v>304823.5</v>
      </c>
      <c r="H705" s="43">
        <f>H706</f>
        <v>0</v>
      </c>
    </row>
    <row r="706" spans="1:8" ht="162" x14ac:dyDescent="0.3">
      <c r="A706" s="9" t="s">
        <v>343</v>
      </c>
      <c r="B706" s="10" t="s">
        <v>485</v>
      </c>
      <c r="C706" s="10" t="s">
        <v>9</v>
      </c>
      <c r="D706" s="6" t="s">
        <v>567</v>
      </c>
      <c r="E706" s="6" t="s">
        <v>344</v>
      </c>
      <c r="F706" s="42">
        <f>693629.5-273272.4</f>
        <v>420357.1</v>
      </c>
      <c r="G706" s="44">
        <v>304823.40000000002</v>
      </c>
      <c r="H706" s="43">
        <v>0</v>
      </c>
    </row>
    <row r="707" spans="1:8" ht="18" x14ac:dyDescent="0.3">
      <c r="A707" s="9" t="s">
        <v>568</v>
      </c>
      <c r="B707" s="10" t="s">
        <v>485</v>
      </c>
      <c r="C707" s="10" t="s">
        <v>23</v>
      </c>
      <c r="D707" s="11"/>
      <c r="E707" s="11"/>
      <c r="F707" s="42">
        <f>F708+F734</f>
        <v>440628.3</v>
      </c>
      <c r="G707" s="42">
        <f t="shared" ref="G707:H707" si="260">G708+G734</f>
        <v>436452.89999999997</v>
      </c>
      <c r="H707" s="43">
        <f t="shared" si="260"/>
        <v>430002.89999999997</v>
      </c>
    </row>
    <row r="708" spans="1:8" ht="18" x14ac:dyDescent="0.3">
      <c r="A708" s="9" t="s">
        <v>96</v>
      </c>
      <c r="B708" s="10" t="s">
        <v>485</v>
      </c>
      <c r="C708" s="10" t="s">
        <v>23</v>
      </c>
      <c r="D708" s="10" t="s">
        <v>97</v>
      </c>
      <c r="E708" s="10"/>
      <c r="F708" s="42">
        <f>F709</f>
        <v>440377.89999999997</v>
      </c>
      <c r="G708" s="42">
        <f t="shared" ref="G708:H708" si="261">G709</f>
        <v>436202.89999999997</v>
      </c>
      <c r="H708" s="43">
        <f t="shared" si="261"/>
        <v>430002.89999999997</v>
      </c>
    </row>
    <row r="709" spans="1:8" ht="54" x14ac:dyDescent="0.3">
      <c r="A709" s="9" t="s">
        <v>569</v>
      </c>
      <c r="B709" s="10" t="s">
        <v>485</v>
      </c>
      <c r="C709" s="10" t="s">
        <v>23</v>
      </c>
      <c r="D709" s="6" t="s">
        <v>570</v>
      </c>
      <c r="E709" s="6"/>
      <c r="F709" s="42">
        <f>F710+F726+F730</f>
        <v>440377.89999999997</v>
      </c>
      <c r="G709" s="42">
        <f t="shared" ref="G709:H709" si="262">G710+G726+G730</f>
        <v>436202.89999999997</v>
      </c>
      <c r="H709" s="43">
        <f t="shared" si="262"/>
        <v>430002.89999999997</v>
      </c>
    </row>
    <row r="710" spans="1:8" ht="54" x14ac:dyDescent="0.3">
      <c r="A710" s="9" t="s">
        <v>571</v>
      </c>
      <c r="B710" s="10" t="s">
        <v>485</v>
      </c>
      <c r="C710" s="10" t="s">
        <v>23</v>
      </c>
      <c r="D710" s="6" t="s">
        <v>572</v>
      </c>
      <c r="E710" s="7"/>
      <c r="F710" s="42">
        <f>F711+F714+F717+F720+F723</f>
        <v>355840.3</v>
      </c>
      <c r="G710" s="42">
        <f t="shared" ref="G710:H710" si="263">G711+G714+G717+G720+G723</f>
        <v>355840.3</v>
      </c>
      <c r="H710" s="43">
        <f t="shared" si="263"/>
        <v>355840.3</v>
      </c>
    </row>
    <row r="711" spans="1:8" ht="54" x14ac:dyDescent="0.3">
      <c r="A711" s="9" t="s">
        <v>573</v>
      </c>
      <c r="B711" s="10" t="s">
        <v>485</v>
      </c>
      <c r="C711" s="10" t="s">
        <v>23</v>
      </c>
      <c r="D711" s="6" t="s">
        <v>574</v>
      </c>
      <c r="E711" s="7"/>
      <c r="F711" s="42">
        <f>F712</f>
        <v>119286.7</v>
      </c>
      <c r="G711" s="42">
        <f t="shared" ref="G711:H712" si="264">G712</f>
        <v>119286.7</v>
      </c>
      <c r="H711" s="43">
        <f t="shared" si="264"/>
        <v>119286.7</v>
      </c>
    </row>
    <row r="712" spans="1:8" ht="54" x14ac:dyDescent="0.3">
      <c r="A712" s="9" t="s">
        <v>138</v>
      </c>
      <c r="B712" s="10" t="s">
        <v>485</v>
      </c>
      <c r="C712" s="10" t="s">
        <v>23</v>
      </c>
      <c r="D712" s="6" t="s">
        <v>574</v>
      </c>
      <c r="E712" s="6" t="s">
        <v>139</v>
      </c>
      <c r="F712" s="42">
        <f>F713</f>
        <v>119286.7</v>
      </c>
      <c r="G712" s="42">
        <f t="shared" si="264"/>
        <v>119286.7</v>
      </c>
      <c r="H712" s="43">
        <f t="shared" si="264"/>
        <v>119286.7</v>
      </c>
    </row>
    <row r="713" spans="1:8" ht="18" x14ac:dyDescent="0.3">
      <c r="A713" s="9" t="s">
        <v>140</v>
      </c>
      <c r="B713" s="10" t="s">
        <v>485</v>
      </c>
      <c r="C713" s="10" t="s">
        <v>23</v>
      </c>
      <c r="D713" s="6" t="s">
        <v>574</v>
      </c>
      <c r="E713" s="6" t="s">
        <v>141</v>
      </c>
      <c r="F713" s="42">
        <v>119286.7</v>
      </c>
      <c r="G713" s="44">
        <v>119286.7</v>
      </c>
      <c r="H713" s="43">
        <v>119286.7</v>
      </c>
    </row>
    <row r="714" spans="1:8" ht="72" x14ac:dyDescent="0.3">
      <c r="A714" s="9" t="s">
        <v>575</v>
      </c>
      <c r="B714" s="10" t="s">
        <v>485</v>
      </c>
      <c r="C714" s="10" t="s">
        <v>23</v>
      </c>
      <c r="D714" s="6" t="s">
        <v>576</v>
      </c>
      <c r="E714" s="7"/>
      <c r="F714" s="42">
        <f>F715</f>
        <v>1236.0999999999999</v>
      </c>
      <c r="G714" s="42">
        <f t="shared" ref="G714:H715" si="265">G715</f>
        <v>1236.0999999999999</v>
      </c>
      <c r="H714" s="43">
        <f t="shared" si="265"/>
        <v>1236.0999999999999</v>
      </c>
    </row>
    <row r="715" spans="1:8" ht="54" x14ac:dyDescent="0.3">
      <c r="A715" s="9" t="s">
        <v>138</v>
      </c>
      <c r="B715" s="10" t="s">
        <v>485</v>
      </c>
      <c r="C715" s="10" t="s">
        <v>23</v>
      </c>
      <c r="D715" s="6" t="s">
        <v>576</v>
      </c>
      <c r="E715" s="6" t="s">
        <v>139</v>
      </c>
      <c r="F715" s="42">
        <f>F716</f>
        <v>1236.0999999999999</v>
      </c>
      <c r="G715" s="42">
        <f t="shared" si="265"/>
        <v>1236.0999999999999</v>
      </c>
      <c r="H715" s="43">
        <f t="shared" si="265"/>
        <v>1236.0999999999999</v>
      </c>
    </row>
    <row r="716" spans="1:8" ht="18" x14ac:dyDescent="0.3">
      <c r="A716" s="9" t="s">
        <v>140</v>
      </c>
      <c r="B716" s="10" t="s">
        <v>485</v>
      </c>
      <c r="C716" s="10" t="s">
        <v>23</v>
      </c>
      <c r="D716" s="6" t="s">
        <v>576</v>
      </c>
      <c r="E716" s="6" t="s">
        <v>141</v>
      </c>
      <c r="F716" s="42">
        <v>1236.0999999999999</v>
      </c>
      <c r="G716" s="44">
        <v>1236.0999999999999</v>
      </c>
      <c r="H716" s="43">
        <v>1236.0999999999999</v>
      </c>
    </row>
    <row r="717" spans="1:8" ht="108" x14ac:dyDescent="0.3">
      <c r="A717" s="9" t="s">
        <v>577</v>
      </c>
      <c r="B717" s="10" t="s">
        <v>485</v>
      </c>
      <c r="C717" s="10" t="s">
        <v>23</v>
      </c>
      <c r="D717" s="6" t="s">
        <v>578</v>
      </c>
      <c r="E717" s="7"/>
      <c r="F717" s="42">
        <f>F718</f>
        <v>3650</v>
      </c>
      <c r="G717" s="42">
        <f t="shared" ref="G717:H718" si="266">G718</f>
        <v>3650</v>
      </c>
      <c r="H717" s="43">
        <f t="shared" si="266"/>
        <v>3650</v>
      </c>
    </row>
    <row r="718" spans="1:8" ht="54" x14ac:dyDescent="0.3">
      <c r="A718" s="9" t="s">
        <v>138</v>
      </c>
      <c r="B718" s="10" t="s">
        <v>485</v>
      </c>
      <c r="C718" s="10" t="s">
        <v>23</v>
      </c>
      <c r="D718" s="6" t="s">
        <v>578</v>
      </c>
      <c r="E718" s="6" t="s">
        <v>139</v>
      </c>
      <c r="F718" s="42">
        <f>F719</f>
        <v>3650</v>
      </c>
      <c r="G718" s="42">
        <f t="shared" si="266"/>
        <v>3650</v>
      </c>
      <c r="H718" s="43">
        <f t="shared" si="266"/>
        <v>3650</v>
      </c>
    </row>
    <row r="719" spans="1:8" ht="18" x14ac:dyDescent="0.3">
      <c r="A719" s="9" t="s">
        <v>140</v>
      </c>
      <c r="B719" s="10" t="s">
        <v>485</v>
      </c>
      <c r="C719" s="10" t="s">
        <v>23</v>
      </c>
      <c r="D719" s="6" t="s">
        <v>578</v>
      </c>
      <c r="E719" s="6" t="s">
        <v>141</v>
      </c>
      <c r="F719" s="42">
        <v>3650</v>
      </c>
      <c r="G719" s="44">
        <v>3650</v>
      </c>
      <c r="H719" s="43">
        <v>3650</v>
      </c>
    </row>
    <row r="720" spans="1:8" ht="72" x14ac:dyDescent="0.3">
      <c r="A720" s="9" t="s">
        <v>579</v>
      </c>
      <c r="B720" s="10" t="s">
        <v>485</v>
      </c>
      <c r="C720" s="10" t="s">
        <v>23</v>
      </c>
      <c r="D720" s="6" t="s">
        <v>580</v>
      </c>
      <c r="E720" s="7"/>
      <c r="F720" s="42">
        <f>F721</f>
        <v>230947.5</v>
      </c>
      <c r="G720" s="42">
        <f t="shared" ref="G720:H721" si="267">G721</f>
        <v>230947.5</v>
      </c>
      <c r="H720" s="43">
        <f t="shared" si="267"/>
        <v>230947.5</v>
      </c>
    </row>
    <row r="721" spans="1:8" ht="54" x14ac:dyDescent="0.3">
      <c r="A721" s="9" t="s">
        <v>138</v>
      </c>
      <c r="B721" s="10" t="s">
        <v>485</v>
      </c>
      <c r="C721" s="10" t="s">
        <v>23</v>
      </c>
      <c r="D721" s="6" t="s">
        <v>580</v>
      </c>
      <c r="E721" s="6" t="s">
        <v>139</v>
      </c>
      <c r="F721" s="42">
        <f>F722</f>
        <v>230947.5</v>
      </c>
      <c r="G721" s="42">
        <f t="shared" si="267"/>
        <v>230947.5</v>
      </c>
      <c r="H721" s="43">
        <f t="shared" si="267"/>
        <v>230947.5</v>
      </c>
    </row>
    <row r="722" spans="1:8" ht="18" x14ac:dyDescent="0.3">
      <c r="A722" s="9" t="s">
        <v>140</v>
      </c>
      <c r="B722" s="10" t="s">
        <v>485</v>
      </c>
      <c r="C722" s="10" t="s">
        <v>23</v>
      </c>
      <c r="D722" s="6" t="s">
        <v>580</v>
      </c>
      <c r="E722" s="6" t="s">
        <v>141</v>
      </c>
      <c r="F722" s="42">
        <v>230947.5</v>
      </c>
      <c r="G722" s="44">
        <v>230947.5</v>
      </c>
      <c r="H722" s="43">
        <v>230947.5</v>
      </c>
    </row>
    <row r="723" spans="1:8" ht="72" x14ac:dyDescent="0.3">
      <c r="A723" s="9" t="s">
        <v>581</v>
      </c>
      <c r="B723" s="10" t="s">
        <v>485</v>
      </c>
      <c r="C723" s="10" t="s">
        <v>23</v>
      </c>
      <c r="D723" s="6" t="s">
        <v>582</v>
      </c>
      <c r="E723" s="7"/>
      <c r="F723" s="42">
        <f>F724</f>
        <v>720</v>
      </c>
      <c r="G723" s="42">
        <f t="shared" ref="G723:H724" si="268">G724</f>
        <v>720</v>
      </c>
      <c r="H723" s="43">
        <f t="shared" si="268"/>
        <v>720</v>
      </c>
    </row>
    <row r="724" spans="1:8" ht="54" x14ac:dyDescent="0.3">
      <c r="A724" s="9" t="s">
        <v>138</v>
      </c>
      <c r="B724" s="10" t="s">
        <v>485</v>
      </c>
      <c r="C724" s="10" t="s">
        <v>23</v>
      </c>
      <c r="D724" s="6" t="s">
        <v>582</v>
      </c>
      <c r="E724" s="6" t="s">
        <v>139</v>
      </c>
      <c r="F724" s="42">
        <f>F725</f>
        <v>720</v>
      </c>
      <c r="G724" s="42">
        <f t="shared" si="268"/>
        <v>720</v>
      </c>
      <c r="H724" s="43">
        <f t="shared" si="268"/>
        <v>720</v>
      </c>
    </row>
    <row r="725" spans="1:8" ht="18" x14ac:dyDescent="0.3">
      <c r="A725" s="9" t="s">
        <v>140</v>
      </c>
      <c r="B725" s="10" t="s">
        <v>485</v>
      </c>
      <c r="C725" s="10" t="s">
        <v>23</v>
      </c>
      <c r="D725" s="6" t="s">
        <v>582</v>
      </c>
      <c r="E725" s="6" t="s">
        <v>141</v>
      </c>
      <c r="F725" s="42">
        <v>720</v>
      </c>
      <c r="G725" s="44">
        <v>720</v>
      </c>
      <c r="H725" s="43">
        <v>720</v>
      </c>
    </row>
    <row r="726" spans="1:8" ht="72" x14ac:dyDescent="0.3">
      <c r="A726" s="9" t="s">
        <v>583</v>
      </c>
      <c r="B726" s="10" t="s">
        <v>485</v>
      </c>
      <c r="C726" s="10" t="s">
        <v>23</v>
      </c>
      <c r="D726" s="6" t="s">
        <v>584</v>
      </c>
      <c r="E726" s="7"/>
      <c r="F726" s="42">
        <f>F727</f>
        <v>50872.6</v>
      </c>
      <c r="G726" s="42">
        <f t="shared" ref="G726:H728" si="269">G727</f>
        <v>50872.6</v>
      </c>
      <c r="H726" s="43">
        <f t="shared" si="269"/>
        <v>50872.6</v>
      </c>
    </row>
    <row r="727" spans="1:8" ht="54" x14ac:dyDescent="0.3">
      <c r="A727" s="9" t="s">
        <v>585</v>
      </c>
      <c r="B727" s="10" t="s">
        <v>485</v>
      </c>
      <c r="C727" s="10" t="s">
        <v>23</v>
      </c>
      <c r="D727" s="6" t="s">
        <v>586</v>
      </c>
      <c r="E727" s="7"/>
      <c r="F727" s="42">
        <f>F728</f>
        <v>50872.6</v>
      </c>
      <c r="G727" s="42">
        <f t="shared" si="269"/>
        <v>50872.6</v>
      </c>
      <c r="H727" s="43">
        <f t="shared" si="269"/>
        <v>50872.6</v>
      </c>
    </row>
    <row r="728" spans="1:8" ht="54" x14ac:dyDescent="0.3">
      <c r="A728" s="9" t="s">
        <v>138</v>
      </c>
      <c r="B728" s="10" t="s">
        <v>485</v>
      </c>
      <c r="C728" s="10" t="s">
        <v>23</v>
      </c>
      <c r="D728" s="6" t="s">
        <v>586</v>
      </c>
      <c r="E728" s="6" t="s">
        <v>139</v>
      </c>
      <c r="F728" s="42">
        <f>F729</f>
        <v>50872.6</v>
      </c>
      <c r="G728" s="42">
        <f t="shared" si="269"/>
        <v>50872.6</v>
      </c>
      <c r="H728" s="43">
        <f t="shared" si="269"/>
        <v>50872.6</v>
      </c>
    </row>
    <row r="729" spans="1:8" ht="18" x14ac:dyDescent="0.3">
      <c r="A729" s="9" t="s">
        <v>140</v>
      </c>
      <c r="B729" s="10" t="s">
        <v>485</v>
      </c>
      <c r="C729" s="10" t="s">
        <v>23</v>
      </c>
      <c r="D729" s="6" t="s">
        <v>586</v>
      </c>
      <c r="E729" s="6" t="s">
        <v>141</v>
      </c>
      <c r="F729" s="42">
        <v>50872.6</v>
      </c>
      <c r="G729" s="44">
        <v>50872.6</v>
      </c>
      <c r="H729" s="43">
        <v>50872.6</v>
      </c>
    </row>
    <row r="730" spans="1:8" ht="18" x14ac:dyDescent="0.3">
      <c r="A730" s="9" t="s">
        <v>587</v>
      </c>
      <c r="B730" s="10" t="s">
        <v>485</v>
      </c>
      <c r="C730" s="10" t="s">
        <v>23</v>
      </c>
      <c r="D730" s="6" t="s">
        <v>588</v>
      </c>
      <c r="E730" s="7"/>
      <c r="F730" s="42">
        <f>F731</f>
        <v>33665</v>
      </c>
      <c r="G730" s="42">
        <f t="shared" ref="G730:H730" si="270">G731</f>
        <v>29490</v>
      </c>
      <c r="H730" s="43">
        <f t="shared" si="270"/>
        <v>23290</v>
      </c>
    </row>
    <row r="731" spans="1:8" ht="72" x14ac:dyDescent="0.3">
      <c r="A731" s="9" t="s">
        <v>589</v>
      </c>
      <c r="B731" s="10" t="s">
        <v>485</v>
      </c>
      <c r="C731" s="10" t="s">
        <v>23</v>
      </c>
      <c r="D731" s="6" t="s">
        <v>590</v>
      </c>
      <c r="E731" s="7"/>
      <c r="F731" s="42">
        <f>F732</f>
        <v>33665</v>
      </c>
      <c r="G731" s="42">
        <f t="shared" ref="G731:H732" si="271">G732</f>
        <v>29490</v>
      </c>
      <c r="H731" s="43">
        <f t="shared" si="271"/>
        <v>23290</v>
      </c>
    </row>
    <row r="732" spans="1:8" ht="54" x14ac:dyDescent="0.3">
      <c r="A732" s="9" t="s">
        <v>138</v>
      </c>
      <c r="B732" s="10" t="s">
        <v>485</v>
      </c>
      <c r="C732" s="10" t="s">
        <v>23</v>
      </c>
      <c r="D732" s="6" t="s">
        <v>590</v>
      </c>
      <c r="E732" s="6" t="s">
        <v>139</v>
      </c>
      <c r="F732" s="42">
        <f>F733</f>
        <v>33665</v>
      </c>
      <c r="G732" s="42">
        <f t="shared" si="271"/>
        <v>29490</v>
      </c>
      <c r="H732" s="43">
        <f t="shared" si="271"/>
        <v>23290</v>
      </c>
    </row>
    <row r="733" spans="1:8" ht="18" x14ac:dyDescent="0.3">
      <c r="A733" s="9" t="s">
        <v>140</v>
      </c>
      <c r="B733" s="10" t="s">
        <v>485</v>
      </c>
      <c r="C733" s="10" t="s">
        <v>23</v>
      </c>
      <c r="D733" s="6" t="s">
        <v>590</v>
      </c>
      <c r="E733" s="6" t="s">
        <v>141</v>
      </c>
      <c r="F733" s="42">
        <v>33665</v>
      </c>
      <c r="G733" s="44">
        <v>29490</v>
      </c>
      <c r="H733" s="43">
        <v>23290</v>
      </c>
    </row>
    <row r="734" spans="1:8" ht="36" x14ac:dyDescent="0.3">
      <c r="A734" s="9" t="s">
        <v>445</v>
      </c>
      <c r="B734" s="10" t="s">
        <v>485</v>
      </c>
      <c r="C734" s="10" t="s">
        <v>23</v>
      </c>
      <c r="D734" s="10" t="s">
        <v>446</v>
      </c>
      <c r="E734" s="10"/>
      <c r="F734" s="42">
        <f>F735</f>
        <v>250.4</v>
      </c>
      <c r="G734" s="42">
        <f t="shared" ref="G734:H738" si="272">G735</f>
        <v>250</v>
      </c>
      <c r="H734" s="43">
        <f t="shared" si="272"/>
        <v>0</v>
      </c>
    </row>
    <row r="735" spans="1:8" ht="18" x14ac:dyDescent="0.3">
      <c r="A735" s="9" t="s">
        <v>504</v>
      </c>
      <c r="B735" s="10" t="s">
        <v>485</v>
      </c>
      <c r="C735" s="10" t="s">
        <v>23</v>
      </c>
      <c r="D735" s="6" t="s">
        <v>505</v>
      </c>
      <c r="E735" s="6"/>
      <c r="F735" s="42">
        <f>F736</f>
        <v>250.4</v>
      </c>
      <c r="G735" s="42">
        <f t="shared" si="272"/>
        <v>250</v>
      </c>
      <c r="H735" s="43">
        <f t="shared" si="272"/>
        <v>0</v>
      </c>
    </row>
    <row r="736" spans="1:8" ht="54" x14ac:dyDescent="0.3">
      <c r="A736" s="9" t="s">
        <v>506</v>
      </c>
      <c r="B736" s="10" t="s">
        <v>485</v>
      </c>
      <c r="C736" s="10" t="s">
        <v>23</v>
      </c>
      <c r="D736" s="6" t="s">
        <v>507</v>
      </c>
      <c r="E736" s="7"/>
      <c r="F736" s="42">
        <f>F737</f>
        <v>250.4</v>
      </c>
      <c r="G736" s="42">
        <f t="shared" si="272"/>
        <v>250</v>
      </c>
      <c r="H736" s="43">
        <f t="shared" si="272"/>
        <v>0</v>
      </c>
    </row>
    <row r="737" spans="1:8" ht="162" x14ac:dyDescent="0.3">
      <c r="A737" s="9" t="s">
        <v>508</v>
      </c>
      <c r="B737" s="10" t="s">
        <v>485</v>
      </c>
      <c r="C737" s="10" t="s">
        <v>23</v>
      </c>
      <c r="D737" s="6" t="s">
        <v>509</v>
      </c>
      <c r="E737" s="7"/>
      <c r="F737" s="42">
        <f>F738</f>
        <v>250.4</v>
      </c>
      <c r="G737" s="42">
        <f t="shared" si="272"/>
        <v>250</v>
      </c>
      <c r="H737" s="43">
        <f t="shared" si="272"/>
        <v>0</v>
      </c>
    </row>
    <row r="738" spans="1:8" ht="54" x14ac:dyDescent="0.3">
      <c r="A738" s="9" t="s">
        <v>138</v>
      </c>
      <c r="B738" s="10" t="s">
        <v>485</v>
      </c>
      <c r="C738" s="10" t="s">
        <v>23</v>
      </c>
      <c r="D738" s="6" t="s">
        <v>509</v>
      </c>
      <c r="E738" s="6" t="s">
        <v>139</v>
      </c>
      <c r="F738" s="42">
        <f>F739</f>
        <v>250.4</v>
      </c>
      <c r="G738" s="42">
        <f t="shared" si="272"/>
        <v>250</v>
      </c>
      <c r="H738" s="43">
        <f t="shared" si="272"/>
        <v>0</v>
      </c>
    </row>
    <row r="739" spans="1:8" ht="18" x14ac:dyDescent="0.3">
      <c r="A739" s="9" t="s">
        <v>140</v>
      </c>
      <c r="B739" s="10" t="s">
        <v>485</v>
      </c>
      <c r="C739" s="10" t="s">
        <v>23</v>
      </c>
      <c r="D739" s="6" t="s">
        <v>509</v>
      </c>
      <c r="E739" s="6" t="s">
        <v>141</v>
      </c>
      <c r="F739" s="42">
        <v>250.4</v>
      </c>
      <c r="G739" s="44">
        <v>250</v>
      </c>
      <c r="H739" s="43">
        <v>0</v>
      </c>
    </row>
    <row r="740" spans="1:8" ht="18" x14ac:dyDescent="0.3">
      <c r="A740" s="9" t="s">
        <v>591</v>
      </c>
      <c r="B740" s="10" t="s">
        <v>485</v>
      </c>
      <c r="C740" s="10" t="s">
        <v>485</v>
      </c>
      <c r="D740" s="11"/>
      <c r="E740" s="11"/>
      <c r="F740" s="42">
        <f>F741</f>
        <v>14576.4</v>
      </c>
      <c r="G740" s="42">
        <f t="shared" ref="G740:H741" si="273">G741</f>
        <v>14576.4</v>
      </c>
      <c r="H740" s="43">
        <f t="shared" si="273"/>
        <v>14576.4</v>
      </c>
    </row>
    <row r="741" spans="1:8" ht="72" x14ac:dyDescent="0.3">
      <c r="A741" s="9" t="s">
        <v>121</v>
      </c>
      <c r="B741" s="10" t="s">
        <v>485</v>
      </c>
      <c r="C741" s="10" t="s">
        <v>485</v>
      </c>
      <c r="D741" s="10" t="s">
        <v>122</v>
      </c>
      <c r="E741" s="10"/>
      <c r="F741" s="42">
        <f>F742</f>
        <v>14576.4</v>
      </c>
      <c r="G741" s="42">
        <f t="shared" si="273"/>
        <v>14576.4</v>
      </c>
      <c r="H741" s="43">
        <f t="shared" si="273"/>
        <v>14576.4</v>
      </c>
    </row>
    <row r="742" spans="1:8" ht="18" x14ac:dyDescent="0.3">
      <c r="A742" s="9" t="s">
        <v>557</v>
      </c>
      <c r="B742" s="10" t="s">
        <v>485</v>
      </c>
      <c r="C742" s="10" t="s">
        <v>485</v>
      </c>
      <c r="D742" s="6" t="s">
        <v>558</v>
      </c>
      <c r="E742" s="6"/>
      <c r="F742" s="42">
        <f>F743+F750</f>
        <v>14576.4</v>
      </c>
      <c r="G742" s="42">
        <f t="shared" ref="G742:H742" si="274">G743+G750</f>
        <v>14576.4</v>
      </c>
      <c r="H742" s="43">
        <f t="shared" si="274"/>
        <v>14576.4</v>
      </c>
    </row>
    <row r="743" spans="1:8" ht="108" x14ac:dyDescent="0.3">
      <c r="A743" s="9" t="s">
        <v>559</v>
      </c>
      <c r="B743" s="10" t="s">
        <v>485</v>
      </c>
      <c r="C743" s="10" t="s">
        <v>485</v>
      </c>
      <c r="D743" s="6" t="s">
        <v>560</v>
      </c>
      <c r="E743" s="7"/>
      <c r="F743" s="42">
        <f>F744+F747</f>
        <v>12026.4</v>
      </c>
      <c r="G743" s="42">
        <f t="shared" ref="G743:H743" si="275">G744+G747</f>
        <v>12026.4</v>
      </c>
      <c r="H743" s="43">
        <f t="shared" si="275"/>
        <v>12026.4</v>
      </c>
    </row>
    <row r="744" spans="1:8" ht="54" x14ac:dyDescent="0.3">
      <c r="A744" s="9" t="s">
        <v>561</v>
      </c>
      <c r="B744" s="10" t="s">
        <v>485</v>
      </c>
      <c r="C744" s="10" t="s">
        <v>485</v>
      </c>
      <c r="D744" s="6" t="s">
        <v>562</v>
      </c>
      <c r="E744" s="7"/>
      <c r="F744" s="42">
        <f>F745</f>
        <v>1600</v>
      </c>
      <c r="G744" s="42">
        <f t="shared" ref="G744:H745" si="276">G745</f>
        <v>1600</v>
      </c>
      <c r="H744" s="43">
        <f t="shared" si="276"/>
        <v>1600</v>
      </c>
    </row>
    <row r="745" spans="1:8" ht="54" x14ac:dyDescent="0.3">
      <c r="A745" s="9" t="s">
        <v>138</v>
      </c>
      <c r="B745" s="10" t="s">
        <v>485</v>
      </c>
      <c r="C745" s="10" t="s">
        <v>485</v>
      </c>
      <c r="D745" s="6" t="s">
        <v>562</v>
      </c>
      <c r="E745" s="6" t="s">
        <v>139</v>
      </c>
      <c r="F745" s="42">
        <f>F746</f>
        <v>1600</v>
      </c>
      <c r="G745" s="42">
        <f t="shared" si="276"/>
        <v>1600</v>
      </c>
      <c r="H745" s="43">
        <f t="shared" si="276"/>
        <v>1600</v>
      </c>
    </row>
    <row r="746" spans="1:8" ht="18" x14ac:dyDescent="0.3">
      <c r="A746" s="9" t="s">
        <v>140</v>
      </c>
      <c r="B746" s="10" t="s">
        <v>485</v>
      </c>
      <c r="C746" s="10" t="s">
        <v>485</v>
      </c>
      <c r="D746" s="6" t="s">
        <v>562</v>
      </c>
      <c r="E746" s="6" t="s">
        <v>141</v>
      </c>
      <c r="F746" s="42">
        <v>1600</v>
      </c>
      <c r="G746" s="44">
        <v>1600</v>
      </c>
      <c r="H746" s="43">
        <v>1600</v>
      </c>
    </row>
    <row r="747" spans="1:8" ht="54" x14ac:dyDescent="0.3">
      <c r="A747" s="9" t="s">
        <v>592</v>
      </c>
      <c r="B747" s="10" t="s">
        <v>485</v>
      </c>
      <c r="C747" s="10" t="s">
        <v>485</v>
      </c>
      <c r="D747" s="6" t="s">
        <v>593</v>
      </c>
      <c r="E747" s="7"/>
      <c r="F747" s="42">
        <f>F748</f>
        <v>10426.4</v>
      </c>
      <c r="G747" s="42">
        <f t="shared" ref="G747:H748" si="277">G748</f>
        <v>10426.4</v>
      </c>
      <c r="H747" s="43">
        <f t="shared" si="277"/>
        <v>10426.4</v>
      </c>
    </row>
    <row r="748" spans="1:8" ht="54" x14ac:dyDescent="0.3">
      <c r="A748" s="9" t="s">
        <v>138</v>
      </c>
      <c r="B748" s="10" t="s">
        <v>485</v>
      </c>
      <c r="C748" s="10" t="s">
        <v>485</v>
      </c>
      <c r="D748" s="6" t="s">
        <v>593</v>
      </c>
      <c r="E748" s="6" t="s">
        <v>139</v>
      </c>
      <c r="F748" s="42">
        <f>F749</f>
        <v>10426.4</v>
      </c>
      <c r="G748" s="42">
        <f t="shared" si="277"/>
        <v>10426.4</v>
      </c>
      <c r="H748" s="43">
        <f t="shared" si="277"/>
        <v>10426.4</v>
      </c>
    </row>
    <row r="749" spans="1:8" ht="18" x14ac:dyDescent="0.3">
      <c r="A749" s="9" t="s">
        <v>140</v>
      </c>
      <c r="B749" s="10" t="s">
        <v>485</v>
      </c>
      <c r="C749" s="10" t="s">
        <v>485</v>
      </c>
      <c r="D749" s="6" t="s">
        <v>593</v>
      </c>
      <c r="E749" s="6" t="s">
        <v>141</v>
      </c>
      <c r="F749" s="42">
        <v>10426.4</v>
      </c>
      <c r="G749" s="44">
        <v>10426.4</v>
      </c>
      <c r="H749" s="43">
        <v>10426.4</v>
      </c>
    </row>
    <row r="750" spans="1:8" ht="18" x14ac:dyDescent="0.3">
      <c r="A750" s="9" t="s">
        <v>594</v>
      </c>
      <c r="B750" s="10" t="s">
        <v>485</v>
      </c>
      <c r="C750" s="10" t="s">
        <v>485</v>
      </c>
      <c r="D750" s="6" t="s">
        <v>595</v>
      </c>
      <c r="E750" s="7"/>
      <c r="F750" s="42">
        <f>F751+F754</f>
        <v>2550</v>
      </c>
      <c r="G750" s="42">
        <f t="shared" ref="G750:H750" si="278">G751+G754</f>
        <v>2550</v>
      </c>
      <c r="H750" s="43">
        <f t="shared" si="278"/>
        <v>2550</v>
      </c>
    </row>
    <row r="751" spans="1:8" ht="72" x14ac:dyDescent="0.3">
      <c r="A751" s="9" t="s">
        <v>596</v>
      </c>
      <c r="B751" s="10" t="s">
        <v>485</v>
      </c>
      <c r="C751" s="10" t="s">
        <v>485</v>
      </c>
      <c r="D751" s="6" t="s">
        <v>597</v>
      </c>
      <c r="E751" s="7"/>
      <c r="F751" s="42">
        <f>F752</f>
        <v>550</v>
      </c>
      <c r="G751" s="42">
        <f t="shared" ref="G751:H752" si="279">G752</f>
        <v>550</v>
      </c>
      <c r="H751" s="43">
        <f t="shared" si="279"/>
        <v>550</v>
      </c>
    </row>
    <row r="752" spans="1:8" ht="54" x14ac:dyDescent="0.3">
      <c r="A752" s="9" t="s">
        <v>138</v>
      </c>
      <c r="B752" s="10" t="s">
        <v>485</v>
      </c>
      <c r="C752" s="10" t="s">
        <v>485</v>
      </c>
      <c r="D752" s="6" t="s">
        <v>597</v>
      </c>
      <c r="E752" s="6" t="s">
        <v>139</v>
      </c>
      <c r="F752" s="42">
        <f>F753</f>
        <v>550</v>
      </c>
      <c r="G752" s="42">
        <f t="shared" si="279"/>
        <v>550</v>
      </c>
      <c r="H752" s="43">
        <f t="shared" si="279"/>
        <v>550</v>
      </c>
    </row>
    <row r="753" spans="1:8" ht="18" x14ac:dyDescent="0.3">
      <c r="A753" s="9" t="s">
        <v>140</v>
      </c>
      <c r="B753" s="10" t="s">
        <v>485</v>
      </c>
      <c r="C753" s="10" t="s">
        <v>485</v>
      </c>
      <c r="D753" s="6" t="s">
        <v>597</v>
      </c>
      <c r="E753" s="6" t="s">
        <v>141</v>
      </c>
      <c r="F753" s="42">
        <v>550</v>
      </c>
      <c r="G753" s="44">
        <v>550</v>
      </c>
      <c r="H753" s="43">
        <v>550</v>
      </c>
    </row>
    <row r="754" spans="1:8" ht="54" x14ac:dyDescent="0.3">
      <c r="A754" s="9" t="s">
        <v>561</v>
      </c>
      <c r="B754" s="10" t="s">
        <v>485</v>
      </c>
      <c r="C754" s="10" t="s">
        <v>485</v>
      </c>
      <c r="D754" s="6" t="s">
        <v>598</v>
      </c>
      <c r="E754" s="7"/>
      <c r="F754" s="42">
        <f>F755</f>
        <v>2000</v>
      </c>
      <c r="G754" s="42">
        <f t="shared" ref="G754:H755" si="280">G755</f>
        <v>2000</v>
      </c>
      <c r="H754" s="43">
        <f t="shared" si="280"/>
        <v>2000</v>
      </c>
    </row>
    <row r="755" spans="1:8" ht="54" x14ac:dyDescent="0.3">
      <c r="A755" s="9" t="s">
        <v>138</v>
      </c>
      <c r="B755" s="10" t="s">
        <v>485</v>
      </c>
      <c r="C755" s="10" t="s">
        <v>485</v>
      </c>
      <c r="D755" s="6" t="s">
        <v>598</v>
      </c>
      <c r="E755" s="6" t="s">
        <v>139</v>
      </c>
      <c r="F755" s="42">
        <f>F756</f>
        <v>2000</v>
      </c>
      <c r="G755" s="42">
        <f t="shared" si="280"/>
        <v>2000</v>
      </c>
      <c r="H755" s="43">
        <f t="shared" si="280"/>
        <v>2000</v>
      </c>
    </row>
    <row r="756" spans="1:8" ht="18" x14ac:dyDescent="0.3">
      <c r="A756" s="9" t="s">
        <v>140</v>
      </c>
      <c r="B756" s="10" t="s">
        <v>485</v>
      </c>
      <c r="C756" s="10" t="s">
        <v>485</v>
      </c>
      <c r="D756" s="6" t="s">
        <v>598</v>
      </c>
      <c r="E756" s="6" t="s">
        <v>141</v>
      </c>
      <c r="F756" s="42">
        <v>2000</v>
      </c>
      <c r="G756" s="44">
        <v>2000</v>
      </c>
      <c r="H756" s="43">
        <v>2000</v>
      </c>
    </row>
    <row r="757" spans="1:8" ht="18" x14ac:dyDescent="0.3">
      <c r="A757" s="9" t="s">
        <v>599</v>
      </c>
      <c r="B757" s="10" t="s">
        <v>485</v>
      </c>
      <c r="C757" s="10" t="s">
        <v>154</v>
      </c>
      <c r="D757" s="11"/>
      <c r="E757" s="11"/>
      <c r="F757" s="42">
        <f>F758+F787+F802</f>
        <v>121710.29999999999</v>
      </c>
      <c r="G757" s="42">
        <f t="shared" ref="G757:H757" si="281">G758+G787+G802</f>
        <v>121710.29999999999</v>
      </c>
      <c r="H757" s="43">
        <f t="shared" si="281"/>
        <v>121710.29999999999</v>
      </c>
    </row>
    <row r="758" spans="1:8" ht="18" x14ac:dyDescent="0.3">
      <c r="A758" s="9" t="s">
        <v>96</v>
      </c>
      <c r="B758" s="10" t="s">
        <v>485</v>
      </c>
      <c r="C758" s="10" t="s">
        <v>154</v>
      </c>
      <c r="D758" s="10" t="s">
        <v>97</v>
      </c>
      <c r="E758" s="10"/>
      <c r="F758" s="42">
        <f>F759+F764</f>
        <v>88678.299999999988</v>
      </c>
      <c r="G758" s="42">
        <f t="shared" ref="G758:H758" si="282">G759+G764</f>
        <v>88678.299999999988</v>
      </c>
      <c r="H758" s="43">
        <f t="shared" si="282"/>
        <v>88678.299999999988</v>
      </c>
    </row>
    <row r="759" spans="1:8" ht="18" x14ac:dyDescent="0.3">
      <c r="A759" s="9" t="s">
        <v>487</v>
      </c>
      <c r="B759" s="10" t="s">
        <v>485</v>
      </c>
      <c r="C759" s="10" t="s">
        <v>154</v>
      </c>
      <c r="D759" s="6" t="s">
        <v>488</v>
      </c>
      <c r="E759" s="6"/>
      <c r="F759" s="42">
        <f>F760</f>
        <v>3111</v>
      </c>
      <c r="G759" s="42">
        <f t="shared" ref="G759:H762" si="283">G760</f>
        <v>3111</v>
      </c>
      <c r="H759" s="43">
        <f t="shared" si="283"/>
        <v>3111</v>
      </c>
    </row>
    <row r="760" spans="1:8" ht="72" x14ac:dyDescent="0.3">
      <c r="A760" s="9" t="s">
        <v>494</v>
      </c>
      <c r="B760" s="10" t="s">
        <v>485</v>
      </c>
      <c r="C760" s="10" t="s">
        <v>154</v>
      </c>
      <c r="D760" s="6" t="s">
        <v>495</v>
      </c>
      <c r="E760" s="7"/>
      <c r="F760" s="42">
        <f>F761</f>
        <v>3111</v>
      </c>
      <c r="G760" s="42">
        <f t="shared" si="283"/>
        <v>3111</v>
      </c>
      <c r="H760" s="43">
        <f t="shared" si="283"/>
        <v>3111</v>
      </c>
    </row>
    <row r="761" spans="1:8" ht="108" x14ac:dyDescent="0.3">
      <c r="A761" s="9" t="s">
        <v>600</v>
      </c>
      <c r="B761" s="10" t="s">
        <v>485</v>
      </c>
      <c r="C761" s="10" t="s">
        <v>154</v>
      </c>
      <c r="D761" s="6" t="s">
        <v>601</v>
      </c>
      <c r="E761" s="7"/>
      <c r="F761" s="42">
        <f>F762</f>
        <v>3111</v>
      </c>
      <c r="G761" s="42">
        <f t="shared" si="283"/>
        <v>3111</v>
      </c>
      <c r="H761" s="43">
        <f t="shared" si="283"/>
        <v>3111</v>
      </c>
    </row>
    <row r="762" spans="1:8" ht="90" x14ac:dyDescent="0.3">
      <c r="A762" s="9" t="s">
        <v>18</v>
      </c>
      <c r="B762" s="10" t="s">
        <v>485</v>
      </c>
      <c r="C762" s="10" t="s">
        <v>154</v>
      </c>
      <c r="D762" s="6" t="s">
        <v>601</v>
      </c>
      <c r="E762" s="6" t="s">
        <v>19</v>
      </c>
      <c r="F762" s="42">
        <f>F763</f>
        <v>3111</v>
      </c>
      <c r="G762" s="42">
        <f t="shared" si="283"/>
        <v>3111</v>
      </c>
      <c r="H762" s="43">
        <f t="shared" si="283"/>
        <v>3111</v>
      </c>
    </row>
    <row r="763" spans="1:8" ht="36" x14ac:dyDescent="0.3">
      <c r="A763" s="9" t="s">
        <v>118</v>
      </c>
      <c r="B763" s="10" t="s">
        <v>485</v>
      </c>
      <c r="C763" s="10" t="s">
        <v>154</v>
      </c>
      <c r="D763" s="6" t="s">
        <v>601</v>
      </c>
      <c r="E763" s="6" t="s">
        <v>119</v>
      </c>
      <c r="F763" s="42">
        <v>3111</v>
      </c>
      <c r="G763" s="44">
        <v>3111</v>
      </c>
      <c r="H763" s="43">
        <v>3111</v>
      </c>
    </row>
    <row r="764" spans="1:8" ht="36" x14ac:dyDescent="0.3">
      <c r="A764" s="9" t="s">
        <v>602</v>
      </c>
      <c r="B764" s="10" t="s">
        <v>485</v>
      </c>
      <c r="C764" s="10" t="s">
        <v>154</v>
      </c>
      <c r="D764" s="6" t="s">
        <v>603</v>
      </c>
      <c r="E764" s="6"/>
      <c r="F764" s="42">
        <f>F765</f>
        <v>85567.299999999988</v>
      </c>
      <c r="G764" s="42">
        <f t="shared" ref="G764:H764" si="284">G765</f>
        <v>85567.299999999988</v>
      </c>
      <c r="H764" s="43">
        <f t="shared" si="284"/>
        <v>85567.299999999988</v>
      </c>
    </row>
    <row r="765" spans="1:8" ht="54" x14ac:dyDescent="0.3">
      <c r="A765" s="9" t="s">
        <v>14</v>
      </c>
      <c r="B765" s="10" t="s">
        <v>485</v>
      </c>
      <c r="C765" s="10" t="s">
        <v>154</v>
      </c>
      <c r="D765" s="6" t="s">
        <v>604</v>
      </c>
      <c r="E765" s="7"/>
      <c r="F765" s="42">
        <f>F766+F769+F772+F778+F775</f>
        <v>85567.299999999988</v>
      </c>
      <c r="G765" s="42">
        <f t="shared" ref="G765:H765" si="285">G766+G769+G772+G778+G775</f>
        <v>85567.299999999988</v>
      </c>
      <c r="H765" s="43">
        <f t="shared" si="285"/>
        <v>85567.299999999988</v>
      </c>
    </row>
    <row r="766" spans="1:8" ht="36" x14ac:dyDescent="0.3">
      <c r="A766" s="9" t="s">
        <v>48</v>
      </c>
      <c r="B766" s="10" t="s">
        <v>485</v>
      </c>
      <c r="C766" s="10" t="s">
        <v>154</v>
      </c>
      <c r="D766" s="6" t="s">
        <v>605</v>
      </c>
      <c r="E766" s="7"/>
      <c r="F766" s="42">
        <f>F767</f>
        <v>15447.6</v>
      </c>
      <c r="G766" s="42">
        <f t="shared" ref="G766:H767" si="286">G767</f>
        <v>15447.6</v>
      </c>
      <c r="H766" s="43">
        <f t="shared" si="286"/>
        <v>15447.6</v>
      </c>
    </row>
    <row r="767" spans="1:8" ht="90" x14ac:dyDescent="0.3">
      <c r="A767" s="9" t="s">
        <v>18</v>
      </c>
      <c r="B767" s="10" t="s">
        <v>485</v>
      </c>
      <c r="C767" s="10" t="s">
        <v>154</v>
      </c>
      <c r="D767" s="6" t="s">
        <v>605</v>
      </c>
      <c r="E767" s="6" t="s">
        <v>19</v>
      </c>
      <c r="F767" s="42">
        <f>F768</f>
        <v>15447.6</v>
      </c>
      <c r="G767" s="42">
        <f t="shared" si="286"/>
        <v>15447.6</v>
      </c>
      <c r="H767" s="43">
        <f t="shared" si="286"/>
        <v>15447.6</v>
      </c>
    </row>
    <row r="768" spans="1:8" ht="36" x14ac:dyDescent="0.3">
      <c r="A768" s="9" t="s">
        <v>20</v>
      </c>
      <c r="B768" s="10" t="s">
        <v>485</v>
      </c>
      <c r="C768" s="10" t="s">
        <v>154</v>
      </c>
      <c r="D768" s="6" t="s">
        <v>605</v>
      </c>
      <c r="E768" s="6" t="s">
        <v>21</v>
      </c>
      <c r="F768" s="42">
        <v>15447.6</v>
      </c>
      <c r="G768" s="44">
        <v>15447.6</v>
      </c>
      <c r="H768" s="43">
        <v>15447.6</v>
      </c>
    </row>
    <row r="769" spans="1:8" ht="36" x14ac:dyDescent="0.3">
      <c r="A769" s="9" t="s">
        <v>606</v>
      </c>
      <c r="B769" s="10" t="s">
        <v>485</v>
      </c>
      <c r="C769" s="10" t="s">
        <v>154</v>
      </c>
      <c r="D769" s="6" t="s">
        <v>607</v>
      </c>
      <c r="E769" s="7"/>
      <c r="F769" s="42">
        <f>F770</f>
        <v>10751.9</v>
      </c>
      <c r="G769" s="42">
        <f t="shared" ref="G769:H770" si="287">G770</f>
        <v>10751.9</v>
      </c>
      <c r="H769" s="43">
        <f t="shared" si="287"/>
        <v>10751.9</v>
      </c>
    </row>
    <row r="770" spans="1:8" ht="90" x14ac:dyDescent="0.3">
      <c r="A770" s="9" t="s">
        <v>18</v>
      </c>
      <c r="B770" s="10" t="s">
        <v>485</v>
      </c>
      <c r="C770" s="10" t="s">
        <v>154</v>
      </c>
      <c r="D770" s="6" t="s">
        <v>607</v>
      </c>
      <c r="E770" s="6" t="s">
        <v>19</v>
      </c>
      <c r="F770" s="42">
        <f>F771</f>
        <v>10751.9</v>
      </c>
      <c r="G770" s="42">
        <f t="shared" si="287"/>
        <v>10751.9</v>
      </c>
      <c r="H770" s="43">
        <f t="shared" si="287"/>
        <v>10751.9</v>
      </c>
    </row>
    <row r="771" spans="1:8" ht="36" x14ac:dyDescent="0.3">
      <c r="A771" s="9" t="s">
        <v>20</v>
      </c>
      <c r="B771" s="10" t="s">
        <v>485</v>
      </c>
      <c r="C771" s="10" t="s">
        <v>154</v>
      </c>
      <c r="D771" s="6" t="s">
        <v>607</v>
      </c>
      <c r="E771" s="6" t="s">
        <v>21</v>
      </c>
      <c r="F771" s="42">
        <v>10751.9</v>
      </c>
      <c r="G771" s="44">
        <v>10751.9</v>
      </c>
      <c r="H771" s="43">
        <v>10751.9</v>
      </c>
    </row>
    <row r="772" spans="1:8" ht="54" x14ac:dyDescent="0.3">
      <c r="A772" s="9" t="s">
        <v>608</v>
      </c>
      <c r="B772" s="10" t="s">
        <v>485</v>
      </c>
      <c r="C772" s="10" t="s">
        <v>154</v>
      </c>
      <c r="D772" s="6" t="s">
        <v>609</v>
      </c>
      <c r="E772" s="7"/>
      <c r="F772" s="42">
        <f>F773</f>
        <v>2106.5</v>
      </c>
      <c r="G772" s="42">
        <f t="shared" ref="G772:H773" si="288">G773</f>
        <v>2106.5</v>
      </c>
      <c r="H772" s="43">
        <f t="shared" si="288"/>
        <v>2106.5</v>
      </c>
    </row>
    <row r="773" spans="1:8" ht="36" x14ac:dyDescent="0.3">
      <c r="A773" s="9" t="s">
        <v>30</v>
      </c>
      <c r="B773" s="10" t="s">
        <v>485</v>
      </c>
      <c r="C773" s="10" t="s">
        <v>154</v>
      </c>
      <c r="D773" s="6" t="s">
        <v>609</v>
      </c>
      <c r="E773" s="6" t="s">
        <v>31</v>
      </c>
      <c r="F773" s="42">
        <f>F774</f>
        <v>2106.5</v>
      </c>
      <c r="G773" s="42">
        <f t="shared" si="288"/>
        <v>2106.5</v>
      </c>
      <c r="H773" s="43">
        <f t="shared" si="288"/>
        <v>2106.5</v>
      </c>
    </row>
    <row r="774" spans="1:8" ht="54" x14ac:dyDescent="0.3">
      <c r="A774" s="9" t="s">
        <v>32</v>
      </c>
      <c r="B774" s="10" t="s">
        <v>485</v>
      </c>
      <c r="C774" s="10" t="s">
        <v>154</v>
      </c>
      <c r="D774" s="6" t="s">
        <v>609</v>
      </c>
      <c r="E774" s="6" t="s">
        <v>33</v>
      </c>
      <c r="F774" s="42">
        <v>2106.5</v>
      </c>
      <c r="G774" s="44">
        <v>2106.5</v>
      </c>
      <c r="H774" s="43">
        <v>2106.5</v>
      </c>
    </row>
    <row r="775" spans="1:8" ht="54" x14ac:dyDescent="0.3">
      <c r="A775" s="9" t="s">
        <v>610</v>
      </c>
      <c r="B775" s="10" t="s">
        <v>485</v>
      </c>
      <c r="C775" s="10" t="s">
        <v>154</v>
      </c>
      <c r="D775" s="6" t="s">
        <v>611</v>
      </c>
      <c r="E775" s="7"/>
      <c r="F775" s="42">
        <f>F776</f>
        <v>1850</v>
      </c>
      <c r="G775" s="42">
        <f t="shared" ref="G775:H776" si="289">G776</f>
        <v>1850</v>
      </c>
      <c r="H775" s="43">
        <f t="shared" si="289"/>
        <v>1850</v>
      </c>
    </row>
    <row r="776" spans="1:8" ht="18" x14ac:dyDescent="0.3">
      <c r="A776" s="9" t="s">
        <v>44</v>
      </c>
      <c r="B776" s="10" t="s">
        <v>485</v>
      </c>
      <c r="C776" s="10" t="s">
        <v>154</v>
      </c>
      <c r="D776" s="6" t="s">
        <v>611</v>
      </c>
      <c r="E776" s="6" t="s">
        <v>45</v>
      </c>
      <c r="F776" s="42">
        <f>F777</f>
        <v>1850</v>
      </c>
      <c r="G776" s="42">
        <f t="shared" si="289"/>
        <v>1850</v>
      </c>
      <c r="H776" s="43">
        <f t="shared" si="289"/>
        <v>1850</v>
      </c>
    </row>
    <row r="777" spans="1:8" ht="18" x14ac:dyDescent="0.3">
      <c r="A777" s="9" t="s">
        <v>46</v>
      </c>
      <c r="B777" s="10" t="s">
        <v>485</v>
      </c>
      <c r="C777" s="10" t="s">
        <v>154</v>
      </c>
      <c r="D777" s="6" t="s">
        <v>611</v>
      </c>
      <c r="E777" s="6" t="s">
        <v>47</v>
      </c>
      <c r="F777" s="42">
        <v>1850</v>
      </c>
      <c r="G777" s="44">
        <v>1850</v>
      </c>
      <c r="H777" s="43">
        <v>1850</v>
      </c>
    </row>
    <row r="778" spans="1:8" ht="36" x14ac:dyDescent="0.3">
      <c r="A778" s="9" t="s">
        <v>612</v>
      </c>
      <c r="B778" s="10" t="s">
        <v>485</v>
      </c>
      <c r="C778" s="10" t="s">
        <v>154</v>
      </c>
      <c r="D778" s="6" t="s">
        <v>613</v>
      </c>
      <c r="E778" s="7"/>
      <c r="F778" s="42">
        <f>F779+F781+F783+F785</f>
        <v>55411.299999999996</v>
      </c>
      <c r="G778" s="42">
        <f t="shared" ref="G778:H778" si="290">G779+G781+G783+G785</f>
        <v>55411.299999999996</v>
      </c>
      <c r="H778" s="43">
        <f t="shared" si="290"/>
        <v>55411.299999999996</v>
      </c>
    </row>
    <row r="779" spans="1:8" ht="90" x14ac:dyDescent="0.3">
      <c r="A779" s="9" t="s">
        <v>18</v>
      </c>
      <c r="B779" s="10" t="s">
        <v>485</v>
      </c>
      <c r="C779" s="10" t="s">
        <v>154</v>
      </c>
      <c r="D779" s="6" t="s">
        <v>613</v>
      </c>
      <c r="E779" s="6" t="s">
        <v>19</v>
      </c>
      <c r="F779" s="42">
        <f>F780</f>
        <v>30128.9</v>
      </c>
      <c r="G779" s="42">
        <f t="shared" ref="G779:H779" si="291">G780</f>
        <v>30128.9</v>
      </c>
      <c r="H779" s="43">
        <f t="shared" si="291"/>
        <v>30128.9</v>
      </c>
    </row>
    <row r="780" spans="1:8" ht="36" x14ac:dyDescent="0.3">
      <c r="A780" s="9" t="s">
        <v>118</v>
      </c>
      <c r="B780" s="10" t="s">
        <v>485</v>
      </c>
      <c r="C780" s="10" t="s">
        <v>154</v>
      </c>
      <c r="D780" s="6" t="s">
        <v>613</v>
      </c>
      <c r="E780" s="6" t="s">
        <v>119</v>
      </c>
      <c r="F780" s="42">
        <v>30128.9</v>
      </c>
      <c r="G780" s="44">
        <v>30128.9</v>
      </c>
      <c r="H780" s="43">
        <v>30128.9</v>
      </c>
    </row>
    <row r="781" spans="1:8" ht="36" x14ac:dyDescent="0.3">
      <c r="A781" s="9" t="s">
        <v>30</v>
      </c>
      <c r="B781" s="10" t="s">
        <v>485</v>
      </c>
      <c r="C781" s="10" t="s">
        <v>154</v>
      </c>
      <c r="D781" s="6" t="s">
        <v>613</v>
      </c>
      <c r="E781" s="6" t="s">
        <v>31</v>
      </c>
      <c r="F781" s="42">
        <f>F782</f>
        <v>4742.2</v>
      </c>
      <c r="G781" s="42">
        <f t="shared" ref="G781:H781" si="292">G782</f>
        <v>4742.2</v>
      </c>
      <c r="H781" s="43">
        <f t="shared" si="292"/>
        <v>4742.2</v>
      </c>
    </row>
    <row r="782" spans="1:8" ht="54" x14ac:dyDescent="0.3">
      <c r="A782" s="9" t="s">
        <v>32</v>
      </c>
      <c r="B782" s="10" t="s">
        <v>485</v>
      </c>
      <c r="C782" s="10" t="s">
        <v>154</v>
      </c>
      <c r="D782" s="6" t="s">
        <v>613</v>
      </c>
      <c r="E782" s="6" t="s">
        <v>33</v>
      </c>
      <c r="F782" s="42">
        <v>4742.2</v>
      </c>
      <c r="G782" s="44">
        <v>4742.2</v>
      </c>
      <c r="H782" s="43">
        <v>4742.2</v>
      </c>
    </row>
    <row r="783" spans="1:8" ht="54" x14ac:dyDescent="0.3">
      <c r="A783" s="9" t="s">
        <v>138</v>
      </c>
      <c r="B783" s="10" t="s">
        <v>485</v>
      </c>
      <c r="C783" s="10" t="s">
        <v>154</v>
      </c>
      <c r="D783" s="6" t="s">
        <v>613</v>
      </c>
      <c r="E783" s="6" t="s">
        <v>139</v>
      </c>
      <c r="F783" s="42">
        <f>F784</f>
        <v>20538.3</v>
      </c>
      <c r="G783" s="42">
        <f t="shared" ref="G783:H783" si="293">G784</f>
        <v>20538.3</v>
      </c>
      <c r="H783" s="43">
        <f t="shared" si="293"/>
        <v>20538.3</v>
      </c>
    </row>
    <row r="784" spans="1:8" ht="18" x14ac:dyDescent="0.3">
      <c r="A784" s="9" t="s">
        <v>140</v>
      </c>
      <c r="B784" s="10" t="s">
        <v>485</v>
      </c>
      <c r="C784" s="10" t="s">
        <v>154</v>
      </c>
      <c r="D784" s="6" t="s">
        <v>613</v>
      </c>
      <c r="E784" s="6" t="s">
        <v>141</v>
      </c>
      <c r="F784" s="42">
        <v>20538.3</v>
      </c>
      <c r="G784" s="44">
        <v>20538.3</v>
      </c>
      <c r="H784" s="43">
        <v>20538.3</v>
      </c>
    </row>
    <row r="785" spans="1:8" ht="18" x14ac:dyDescent="0.3">
      <c r="A785" s="9" t="s">
        <v>44</v>
      </c>
      <c r="B785" s="10" t="s">
        <v>485</v>
      </c>
      <c r="C785" s="10" t="s">
        <v>154</v>
      </c>
      <c r="D785" s="6" t="s">
        <v>613</v>
      </c>
      <c r="E785" s="6" t="s">
        <v>45</v>
      </c>
      <c r="F785" s="42">
        <f>F786</f>
        <v>1.9</v>
      </c>
      <c r="G785" s="42">
        <f t="shared" ref="G785:H785" si="294">G786</f>
        <v>1.9</v>
      </c>
      <c r="H785" s="43">
        <f t="shared" si="294"/>
        <v>1.9</v>
      </c>
    </row>
    <row r="786" spans="1:8" ht="18" x14ac:dyDescent="0.3">
      <c r="A786" s="9" t="s">
        <v>46</v>
      </c>
      <c r="B786" s="10" t="s">
        <v>485</v>
      </c>
      <c r="C786" s="10" t="s">
        <v>154</v>
      </c>
      <c r="D786" s="6" t="s">
        <v>613</v>
      </c>
      <c r="E786" s="6" t="s">
        <v>47</v>
      </c>
      <c r="F786" s="42">
        <v>1.9</v>
      </c>
      <c r="G786" s="44">
        <v>1.9</v>
      </c>
      <c r="H786" s="43">
        <v>1.9</v>
      </c>
    </row>
    <row r="787" spans="1:8" ht="36" x14ac:dyDescent="0.3">
      <c r="A787" s="9" t="s">
        <v>445</v>
      </c>
      <c r="B787" s="10" t="s">
        <v>485</v>
      </c>
      <c r="C787" s="10" t="s">
        <v>154</v>
      </c>
      <c r="D787" s="10" t="s">
        <v>446</v>
      </c>
      <c r="E787" s="10"/>
      <c r="F787" s="42">
        <f>F788</f>
        <v>32229</v>
      </c>
      <c r="G787" s="42">
        <f t="shared" ref="G787:H788" si="295">G788</f>
        <v>32229</v>
      </c>
      <c r="H787" s="43">
        <f t="shared" si="295"/>
        <v>32229</v>
      </c>
    </row>
    <row r="788" spans="1:8" ht="36" x14ac:dyDescent="0.3">
      <c r="A788" s="9" t="s">
        <v>614</v>
      </c>
      <c r="B788" s="10" t="s">
        <v>485</v>
      </c>
      <c r="C788" s="10" t="s">
        <v>154</v>
      </c>
      <c r="D788" s="6" t="s">
        <v>615</v>
      </c>
      <c r="E788" s="6"/>
      <c r="F788" s="42">
        <f>F789</f>
        <v>32229</v>
      </c>
      <c r="G788" s="42">
        <f t="shared" si="295"/>
        <v>32229</v>
      </c>
      <c r="H788" s="43">
        <f t="shared" si="295"/>
        <v>32229</v>
      </c>
    </row>
    <row r="789" spans="1:8" ht="72" x14ac:dyDescent="0.3">
      <c r="A789" s="9" t="s">
        <v>616</v>
      </c>
      <c r="B789" s="10" t="s">
        <v>485</v>
      </c>
      <c r="C789" s="10" t="s">
        <v>154</v>
      </c>
      <c r="D789" s="6" t="s">
        <v>617</v>
      </c>
      <c r="E789" s="7"/>
      <c r="F789" s="42">
        <f>F790+F795</f>
        <v>32229</v>
      </c>
      <c r="G789" s="42">
        <f t="shared" ref="G789:H789" si="296">G790+G795</f>
        <v>32229</v>
      </c>
      <c r="H789" s="43">
        <f t="shared" si="296"/>
        <v>32229</v>
      </c>
    </row>
    <row r="790" spans="1:8" ht="54" x14ac:dyDescent="0.3">
      <c r="A790" s="9" t="s">
        <v>618</v>
      </c>
      <c r="B790" s="10" t="s">
        <v>485</v>
      </c>
      <c r="C790" s="10" t="s">
        <v>154</v>
      </c>
      <c r="D790" s="6" t="s">
        <v>619</v>
      </c>
      <c r="E790" s="7"/>
      <c r="F790" s="42">
        <f>F791+F793</f>
        <v>6500</v>
      </c>
      <c r="G790" s="42">
        <f t="shared" ref="G790:H790" si="297">G791+G793</f>
        <v>6500</v>
      </c>
      <c r="H790" s="43">
        <f t="shared" si="297"/>
        <v>6500</v>
      </c>
    </row>
    <row r="791" spans="1:8" ht="36" x14ac:dyDescent="0.3">
      <c r="A791" s="9" t="s">
        <v>30</v>
      </c>
      <c r="B791" s="10" t="s">
        <v>485</v>
      </c>
      <c r="C791" s="10" t="s">
        <v>154</v>
      </c>
      <c r="D791" s="6" t="s">
        <v>619</v>
      </c>
      <c r="E791" s="6" t="s">
        <v>31</v>
      </c>
      <c r="F791" s="42">
        <f>F792</f>
        <v>6000</v>
      </c>
      <c r="G791" s="42">
        <f t="shared" ref="G791:H791" si="298">G792</f>
        <v>6000</v>
      </c>
      <c r="H791" s="43">
        <f t="shared" si="298"/>
        <v>6000</v>
      </c>
    </row>
    <row r="792" spans="1:8" ht="54" x14ac:dyDescent="0.3">
      <c r="A792" s="9" t="s">
        <v>32</v>
      </c>
      <c r="B792" s="10" t="s">
        <v>485</v>
      </c>
      <c r="C792" s="10" t="s">
        <v>154</v>
      </c>
      <c r="D792" s="6" t="s">
        <v>619</v>
      </c>
      <c r="E792" s="6" t="s">
        <v>33</v>
      </c>
      <c r="F792" s="42">
        <v>6000</v>
      </c>
      <c r="G792" s="44">
        <v>6000</v>
      </c>
      <c r="H792" s="43">
        <v>6000</v>
      </c>
    </row>
    <row r="793" spans="1:8" ht="36" x14ac:dyDescent="0.3">
      <c r="A793" s="9" t="s">
        <v>620</v>
      </c>
      <c r="B793" s="10" t="s">
        <v>485</v>
      </c>
      <c r="C793" s="10" t="s">
        <v>154</v>
      </c>
      <c r="D793" s="6" t="s">
        <v>619</v>
      </c>
      <c r="E793" s="6" t="s">
        <v>621</v>
      </c>
      <c r="F793" s="42">
        <f>F794</f>
        <v>500</v>
      </c>
      <c r="G793" s="42">
        <f t="shared" ref="G793:H793" si="299">G794</f>
        <v>500</v>
      </c>
      <c r="H793" s="43">
        <f t="shared" si="299"/>
        <v>500</v>
      </c>
    </row>
    <row r="794" spans="1:8" ht="36" x14ac:dyDescent="0.3">
      <c r="A794" s="9" t="s">
        <v>622</v>
      </c>
      <c r="B794" s="10" t="s">
        <v>485</v>
      </c>
      <c r="C794" s="10" t="s">
        <v>154</v>
      </c>
      <c r="D794" s="6" t="s">
        <v>619</v>
      </c>
      <c r="E794" s="6" t="s">
        <v>623</v>
      </c>
      <c r="F794" s="42">
        <v>500</v>
      </c>
      <c r="G794" s="44">
        <v>500</v>
      </c>
      <c r="H794" s="43">
        <v>500</v>
      </c>
    </row>
    <row r="795" spans="1:8" ht="36" x14ac:dyDescent="0.3">
      <c r="A795" s="9" t="s">
        <v>624</v>
      </c>
      <c r="B795" s="10" t="s">
        <v>485</v>
      </c>
      <c r="C795" s="10" t="s">
        <v>154</v>
      </c>
      <c r="D795" s="6" t="s">
        <v>625</v>
      </c>
      <c r="E795" s="7"/>
      <c r="F795" s="42">
        <f>F796+F798+F800</f>
        <v>25729</v>
      </c>
      <c r="G795" s="42">
        <f t="shared" ref="G795:H795" si="300">G796+G798+G800</f>
        <v>25729</v>
      </c>
      <c r="H795" s="43">
        <f t="shared" si="300"/>
        <v>25729</v>
      </c>
    </row>
    <row r="796" spans="1:8" ht="36" x14ac:dyDescent="0.3">
      <c r="A796" s="9" t="s">
        <v>30</v>
      </c>
      <c r="B796" s="10" t="s">
        <v>485</v>
      </c>
      <c r="C796" s="10" t="s">
        <v>154</v>
      </c>
      <c r="D796" s="6" t="s">
        <v>625</v>
      </c>
      <c r="E796" s="6" t="s">
        <v>31</v>
      </c>
      <c r="F796" s="42">
        <f>F797</f>
        <v>17729</v>
      </c>
      <c r="G796" s="42">
        <f t="shared" ref="G796:H796" si="301">G797</f>
        <v>17729</v>
      </c>
      <c r="H796" s="43">
        <f t="shared" si="301"/>
        <v>17729</v>
      </c>
    </row>
    <row r="797" spans="1:8" ht="54" x14ac:dyDescent="0.3">
      <c r="A797" s="9" t="s">
        <v>32</v>
      </c>
      <c r="B797" s="10" t="s">
        <v>485</v>
      </c>
      <c r="C797" s="10" t="s">
        <v>154</v>
      </c>
      <c r="D797" s="6" t="s">
        <v>625</v>
      </c>
      <c r="E797" s="6" t="s">
        <v>33</v>
      </c>
      <c r="F797" s="42">
        <v>17729</v>
      </c>
      <c r="G797" s="44">
        <v>17729</v>
      </c>
      <c r="H797" s="43">
        <v>17729</v>
      </c>
    </row>
    <row r="798" spans="1:8" ht="36" x14ac:dyDescent="0.3">
      <c r="A798" s="9" t="s">
        <v>620</v>
      </c>
      <c r="B798" s="10" t="s">
        <v>485</v>
      </c>
      <c r="C798" s="10" t="s">
        <v>154</v>
      </c>
      <c r="D798" s="6" t="s">
        <v>625</v>
      </c>
      <c r="E798" s="6" t="s">
        <v>621</v>
      </c>
      <c r="F798" s="42">
        <f>F799</f>
        <v>1000</v>
      </c>
      <c r="G798" s="42">
        <f t="shared" ref="G798:H798" si="302">G799</f>
        <v>1000</v>
      </c>
      <c r="H798" s="43">
        <f t="shared" si="302"/>
        <v>1000</v>
      </c>
    </row>
    <row r="799" spans="1:8" ht="36" x14ac:dyDescent="0.3">
      <c r="A799" s="9" t="s">
        <v>622</v>
      </c>
      <c r="B799" s="10" t="s">
        <v>485</v>
      </c>
      <c r="C799" s="10" t="s">
        <v>154</v>
      </c>
      <c r="D799" s="6" t="s">
        <v>625</v>
      </c>
      <c r="E799" s="6" t="s">
        <v>623</v>
      </c>
      <c r="F799" s="42">
        <v>1000</v>
      </c>
      <c r="G799" s="44">
        <v>1000</v>
      </c>
      <c r="H799" s="43">
        <v>1000</v>
      </c>
    </row>
    <row r="800" spans="1:8" ht="54" x14ac:dyDescent="0.3">
      <c r="A800" s="9" t="s">
        <v>138</v>
      </c>
      <c r="B800" s="10" t="s">
        <v>485</v>
      </c>
      <c r="C800" s="10" t="s">
        <v>154</v>
      </c>
      <c r="D800" s="6" t="s">
        <v>625</v>
      </c>
      <c r="E800" s="6" t="s">
        <v>139</v>
      </c>
      <c r="F800" s="42">
        <f>F801</f>
        <v>7000</v>
      </c>
      <c r="G800" s="44">
        <f>G801</f>
        <v>7000</v>
      </c>
      <c r="H800" s="43">
        <f>H801</f>
        <v>7000</v>
      </c>
    </row>
    <row r="801" spans="1:8" ht="18" x14ac:dyDescent="0.3">
      <c r="A801" s="9" t="s">
        <v>140</v>
      </c>
      <c r="B801" s="10" t="s">
        <v>485</v>
      </c>
      <c r="C801" s="10" t="s">
        <v>154</v>
      </c>
      <c r="D801" s="6" t="s">
        <v>625</v>
      </c>
      <c r="E801" s="6" t="s">
        <v>141</v>
      </c>
      <c r="F801" s="42">
        <v>7000</v>
      </c>
      <c r="G801" s="44">
        <v>7000</v>
      </c>
      <c r="H801" s="43">
        <v>7000</v>
      </c>
    </row>
    <row r="802" spans="1:8" ht="36" x14ac:dyDescent="0.3">
      <c r="A802" s="9" t="s">
        <v>50</v>
      </c>
      <c r="B802" s="10" t="s">
        <v>485</v>
      </c>
      <c r="C802" s="10" t="s">
        <v>154</v>
      </c>
      <c r="D802" s="10" t="s">
        <v>51</v>
      </c>
      <c r="E802" s="10"/>
      <c r="F802" s="42">
        <f>F803</f>
        <v>803</v>
      </c>
      <c r="G802" s="42">
        <f t="shared" ref="G802:H806" si="303">G803</f>
        <v>803</v>
      </c>
      <c r="H802" s="43">
        <f t="shared" si="303"/>
        <v>803</v>
      </c>
    </row>
    <row r="803" spans="1:8" ht="72" x14ac:dyDescent="0.3">
      <c r="A803" s="9" t="s">
        <v>52</v>
      </c>
      <c r="B803" s="10" t="s">
        <v>485</v>
      </c>
      <c r="C803" s="10" t="s">
        <v>154</v>
      </c>
      <c r="D803" s="6" t="s">
        <v>53</v>
      </c>
      <c r="E803" s="6"/>
      <c r="F803" s="42">
        <f>F804</f>
        <v>803</v>
      </c>
      <c r="G803" s="42">
        <f t="shared" si="303"/>
        <v>803</v>
      </c>
      <c r="H803" s="43">
        <f t="shared" si="303"/>
        <v>803</v>
      </c>
    </row>
    <row r="804" spans="1:8" ht="36" x14ac:dyDescent="0.3">
      <c r="A804" s="9" t="s">
        <v>54</v>
      </c>
      <c r="B804" s="10" t="s">
        <v>485</v>
      </c>
      <c r="C804" s="10" t="s">
        <v>154</v>
      </c>
      <c r="D804" s="6" t="s">
        <v>55</v>
      </c>
      <c r="E804" s="7"/>
      <c r="F804" s="42">
        <f>F805</f>
        <v>803</v>
      </c>
      <c r="G804" s="42">
        <f t="shared" si="303"/>
        <v>803</v>
      </c>
      <c r="H804" s="43">
        <f t="shared" si="303"/>
        <v>803</v>
      </c>
    </row>
    <row r="805" spans="1:8" ht="18" x14ac:dyDescent="0.3">
      <c r="A805" s="9" t="s">
        <v>56</v>
      </c>
      <c r="B805" s="10" t="s">
        <v>485</v>
      </c>
      <c r="C805" s="10" t="s">
        <v>154</v>
      </c>
      <c r="D805" s="6" t="s">
        <v>57</v>
      </c>
      <c r="E805" s="7"/>
      <c r="F805" s="42">
        <f>F806</f>
        <v>803</v>
      </c>
      <c r="G805" s="42">
        <f t="shared" si="303"/>
        <v>803</v>
      </c>
      <c r="H805" s="43">
        <f t="shared" si="303"/>
        <v>803</v>
      </c>
    </row>
    <row r="806" spans="1:8" ht="36" x14ac:dyDescent="0.3">
      <c r="A806" s="9" t="s">
        <v>30</v>
      </c>
      <c r="B806" s="10" t="s">
        <v>485</v>
      </c>
      <c r="C806" s="10" t="s">
        <v>154</v>
      </c>
      <c r="D806" s="6" t="s">
        <v>57</v>
      </c>
      <c r="E806" s="6" t="s">
        <v>31</v>
      </c>
      <c r="F806" s="42">
        <f>F807</f>
        <v>803</v>
      </c>
      <c r="G806" s="42">
        <f t="shared" si="303"/>
        <v>803</v>
      </c>
      <c r="H806" s="43">
        <f t="shared" si="303"/>
        <v>803</v>
      </c>
    </row>
    <row r="807" spans="1:8" ht="54.6" thickBot="1" x14ac:dyDescent="0.35">
      <c r="A807" s="12" t="s">
        <v>32</v>
      </c>
      <c r="B807" s="13" t="s">
        <v>485</v>
      </c>
      <c r="C807" s="13" t="s">
        <v>154</v>
      </c>
      <c r="D807" s="14" t="s">
        <v>57</v>
      </c>
      <c r="E807" s="14" t="s">
        <v>33</v>
      </c>
      <c r="F807" s="45">
        <v>803</v>
      </c>
      <c r="G807" s="46">
        <v>803</v>
      </c>
      <c r="H807" s="47">
        <v>803</v>
      </c>
    </row>
    <row r="808" spans="1:8" ht="18" thickBot="1" x14ac:dyDescent="0.35">
      <c r="A808" s="33" t="s">
        <v>626</v>
      </c>
      <c r="B808" s="34" t="s">
        <v>203</v>
      </c>
      <c r="C808" s="34"/>
      <c r="D808" s="34"/>
      <c r="E808" s="34"/>
      <c r="F808" s="57">
        <f>F809+F891</f>
        <v>748477.6</v>
      </c>
      <c r="G808" s="57">
        <f t="shared" ref="G808:H808" si="304">G809+G891</f>
        <v>866170</v>
      </c>
      <c r="H808" s="58">
        <f t="shared" si="304"/>
        <v>969654.9</v>
      </c>
    </row>
    <row r="809" spans="1:8" ht="18" x14ac:dyDescent="0.3">
      <c r="A809" s="8" t="s">
        <v>627</v>
      </c>
      <c r="B809" s="5" t="s">
        <v>203</v>
      </c>
      <c r="C809" s="5" t="s">
        <v>7</v>
      </c>
      <c r="D809" s="16"/>
      <c r="E809" s="16"/>
      <c r="F809" s="40">
        <f>F810+F879+F885</f>
        <v>735027</v>
      </c>
      <c r="G809" s="40">
        <f t="shared" ref="G809:H809" si="305">G810+G879+G885</f>
        <v>853719.4</v>
      </c>
      <c r="H809" s="41">
        <f t="shared" si="305"/>
        <v>957204.3</v>
      </c>
    </row>
    <row r="810" spans="1:8" ht="18" x14ac:dyDescent="0.3">
      <c r="A810" s="9" t="s">
        <v>84</v>
      </c>
      <c r="B810" s="10" t="s">
        <v>203</v>
      </c>
      <c r="C810" s="10" t="s">
        <v>7</v>
      </c>
      <c r="D810" s="10" t="s">
        <v>85</v>
      </c>
      <c r="E810" s="10"/>
      <c r="F810" s="42">
        <f>F811+F818+F830+F852+F866+F871</f>
        <v>733027</v>
      </c>
      <c r="G810" s="42">
        <f t="shared" ref="G810:H810" si="306">G811+G818+G830+G852+G866+G871</f>
        <v>851719.4</v>
      </c>
      <c r="H810" s="43">
        <f t="shared" si="306"/>
        <v>953775.70000000007</v>
      </c>
    </row>
    <row r="811" spans="1:8" ht="36" x14ac:dyDescent="0.3">
      <c r="A811" s="9" t="s">
        <v>628</v>
      </c>
      <c r="B811" s="10" t="s">
        <v>203</v>
      </c>
      <c r="C811" s="10" t="s">
        <v>7</v>
      </c>
      <c r="D811" s="6" t="s">
        <v>629</v>
      </c>
      <c r="E811" s="6"/>
      <c r="F811" s="42">
        <f>F812</f>
        <v>6868.2999999999993</v>
      </c>
      <c r="G811" s="42">
        <f t="shared" ref="G811:H812" si="307">G812</f>
        <v>6868.2999999999993</v>
      </c>
      <c r="H811" s="43">
        <f t="shared" si="307"/>
        <v>6868.2999999999993</v>
      </c>
    </row>
    <row r="812" spans="1:8" ht="36" x14ac:dyDescent="0.3">
      <c r="A812" s="9" t="s">
        <v>630</v>
      </c>
      <c r="B812" s="10" t="s">
        <v>203</v>
      </c>
      <c r="C812" s="10" t="s">
        <v>7</v>
      </c>
      <c r="D812" s="6" t="s">
        <v>631</v>
      </c>
      <c r="E812" s="7"/>
      <c r="F812" s="42">
        <f>F813</f>
        <v>6868.2999999999993</v>
      </c>
      <c r="G812" s="42">
        <f t="shared" si="307"/>
        <v>6868.2999999999993</v>
      </c>
      <c r="H812" s="43">
        <f t="shared" si="307"/>
        <v>6868.2999999999993</v>
      </c>
    </row>
    <row r="813" spans="1:8" ht="54" x14ac:dyDescent="0.3">
      <c r="A813" s="9" t="s">
        <v>632</v>
      </c>
      <c r="B813" s="10" t="s">
        <v>203</v>
      </c>
      <c r="C813" s="10" t="s">
        <v>7</v>
      </c>
      <c r="D813" s="6" t="s">
        <v>633</v>
      </c>
      <c r="E813" s="7"/>
      <c r="F813" s="42">
        <f>F814+F816</f>
        <v>6868.2999999999993</v>
      </c>
      <c r="G813" s="42">
        <f t="shared" ref="G813:H813" si="308">G814+G816</f>
        <v>6868.2999999999993</v>
      </c>
      <c r="H813" s="43">
        <f t="shared" si="308"/>
        <v>6868.2999999999993</v>
      </c>
    </row>
    <row r="814" spans="1:8" ht="90" x14ac:dyDescent="0.3">
      <c r="A814" s="9" t="s">
        <v>18</v>
      </c>
      <c r="B814" s="10" t="s">
        <v>203</v>
      </c>
      <c r="C814" s="10" t="s">
        <v>7</v>
      </c>
      <c r="D814" s="6" t="s">
        <v>633</v>
      </c>
      <c r="E814" s="6">
        <v>100</v>
      </c>
      <c r="F814" s="42">
        <f>F815</f>
        <v>4790.3999999999996</v>
      </c>
      <c r="G814" s="42">
        <f t="shared" ref="G814:H814" si="309">G815</f>
        <v>4790.3999999999996</v>
      </c>
      <c r="H814" s="43">
        <f t="shared" si="309"/>
        <v>4790.3999999999996</v>
      </c>
    </row>
    <row r="815" spans="1:8" ht="36" x14ac:dyDescent="0.3">
      <c r="A815" s="9" t="s">
        <v>118</v>
      </c>
      <c r="B815" s="10" t="s">
        <v>203</v>
      </c>
      <c r="C815" s="10" t="s">
        <v>7</v>
      </c>
      <c r="D815" s="6" t="s">
        <v>633</v>
      </c>
      <c r="E815" s="6">
        <v>110</v>
      </c>
      <c r="F815" s="42">
        <v>4790.3999999999996</v>
      </c>
      <c r="G815" s="42">
        <v>4790.3999999999996</v>
      </c>
      <c r="H815" s="43">
        <v>4790.3999999999996</v>
      </c>
    </row>
    <row r="816" spans="1:8" ht="36" x14ac:dyDescent="0.3">
      <c r="A816" s="9" t="s">
        <v>30</v>
      </c>
      <c r="B816" s="10" t="s">
        <v>203</v>
      </c>
      <c r="C816" s="10" t="s">
        <v>7</v>
      </c>
      <c r="D816" s="6" t="s">
        <v>633</v>
      </c>
      <c r="E816" s="6">
        <v>200</v>
      </c>
      <c r="F816" s="42">
        <f>F817</f>
        <v>2077.9</v>
      </c>
      <c r="G816" s="42">
        <f t="shared" ref="G816:H816" si="310">G817</f>
        <v>2077.9</v>
      </c>
      <c r="H816" s="43">
        <f t="shared" si="310"/>
        <v>2077.9</v>
      </c>
    </row>
    <row r="817" spans="1:8" ht="54" x14ac:dyDescent="0.3">
      <c r="A817" s="9" t="s">
        <v>32</v>
      </c>
      <c r="B817" s="10" t="s">
        <v>203</v>
      </c>
      <c r="C817" s="10" t="s">
        <v>7</v>
      </c>
      <c r="D817" s="6" t="s">
        <v>633</v>
      </c>
      <c r="E817" s="6">
        <v>240</v>
      </c>
      <c r="F817" s="42">
        <v>2077.9</v>
      </c>
      <c r="G817" s="42">
        <v>2077.9</v>
      </c>
      <c r="H817" s="43">
        <v>2077.9</v>
      </c>
    </row>
    <row r="818" spans="1:8" ht="18" x14ac:dyDescent="0.3">
      <c r="A818" s="9" t="s">
        <v>634</v>
      </c>
      <c r="B818" s="10" t="s">
        <v>203</v>
      </c>
      <c r="C818" s="10" t="s">
        <v>7</v>
      </c>
      <c r="D818" s="6" t="s">
        <v>635</v>
      </c>
      <c r="E818" s="6"/>
      <c r="F818" s="42">
        <f>F819</f>
        <v>85967.2</v>
      </c>
      <c r="G818" s="42">
        <f t="shared" ref="G818:H818" si="311">G819</f>
        <v>85967.2</v>
      </c>
      <c r="H818" s="43">
        <f t="shared" si="311"/>
        <v>85967.2</v>
      </c>
    </row>
    <row r="819" spans="1:8" ht="72" x14ac:dyDescent="0.3">
      <c r="A819" s="9" t="s">
        <v>636</v>
      </c>
      <c r="B819" s="10" t="s">
        <v>203</v>
      </c>
      <c r="C819" s="10" t="s">
        <v>7</v>
      </c>
      <c r="D819" s="6" t="s">
        <v>637</v>
      </c>
      <c r="E819" s="7"/>
      <c r="F819" s="42">
        <f>F820+F823</f>
        <v>85967.2</v>
      </c>
      <c r="G819" s="42">
        <f t="shared" ref="G819:H819" si="312">G820+G823</f>
        <v>85967.2</v>
      </c>
      <c r="H819" s="43">
        <f t="shared" si="312"/>
        <v>85967.2</v>
      </c>
    </row>
    <row r="820" spans="1:8" ht="72" x14ac:dyDescent="0.3">
      <c r="A820" s="9" t="s">
        <v>638</v>
      </c>
      <c r="B820" s="10" t="s">
        <v>203</v>
      </c>
      <c r="C820" s="10" t="s">
        <v>7</v>
      </c>
      <c r="D820" s="6" t="s">
        <v>639</v>
      </c>
      <c r="E820" s="7"/>
      <c r="F820" s="42">
        <f>F821</f>
        <v>1500</v>
      </c>
      <c r="G820" s="42">
        <f t="shared" ref="G820:H821" si="313">G821</f>
        <v>1500</v>
      </c>
      <c r="H820" s="43">
        <f t="shared" si="313"/>
        <v>1500</v>
      </c>
    </row>
    <row r="821" spans="1:8" ht="54" x14ac:dyDescent="0.3">
      <c r="A821" s="9" t="s">
        <v>138</v>
      </c>
      <c r="B821" s="10" t="s">
        <v>203</v>
      </c>
      <c r="C821" s="10" t="s">
        <v>7</v>
      </c>
      <c r="D821" s="6" t="s">
        <v>639</v>
      </c>
      <c r="E821" s="6" t="s">
        <v>139</v>
      </c>
      <c r="F821" s="42">
        <f>F822</f>
        <v>1500</v>
      </c>
      <c r="G821" s="42">
        <f t="shared" si="313"/>
        <v>1500</v>
      </c>
      <c r="H821" s="43">
        <f t="shared" si="313"/>
        <v>1500</v>
      </c>
    </row>
    <row r="822" spans="1:8" ht="18" x14ac:dyDescent="0.3">
      <c r="A822" s="9" t="s">
        <v>140</v>
      </c>
      <c r="B822" s="10" t="s">
        <v>203</v>
      </c>
      <c r="C822" s="10" t="s">
        <v>7</v>
      </c>
      <c r="D822" s="6" t="s">
        <v>639</v>
      </c>
      <c r="E822" s="6" t="s">
        <v>141</v>
      </c>
      <c r="F822" s="42">
        <v>1500</v>
      </c>
      <c r="G822" s="44">
        <v>1500</v>
      </c>
      <c r="H822" s="43">
        <v>1500</v>
      </c>
    </row>
    <row r="823" spans="1:8" ht="36" x14ac:dyDescent="0.3">
      <c r="A823" s="9" t="s">
        <v>640</v>
      </c>
      <c r="B823" s="10" t="s">
        <v>203</v>
      </c>
      <c r="C823" s="10" t="s">
        <v>7</v>
      </c>
      <c r="D823" s="6" t="s">
        <v>641</v>
      </c>
      <c r="E823" s="7"/>
      <c r="F823" s="42">
        <f>F824+F826+F828</f>
        <v>84467.199999999997</v>
      </c>
      <c r="G823" s="42">
        <f t="shared" ref="G823:H823" si="314">G824+G826+G828</f>
        <v>84467.199999999997</v>
      </c>
      <c r="H823" s="43">
        <f t="shared" si="314"/>
        <v>84467.199999999997</v>
      </c>
    </row>
    <row r="824" spans="1:8" ht="90" x14ac:dyDescent="0.3">
      <c r="A824" s="9" t="s">
        <v>18</v>
      </c>
      <c r="B824" s="10" t="s">
        <v>203</v>
      </c>
      <c r="C824" s="10" t="s">
        <v>7</v>
      </c>
      <c r="D824" s="6" t="s">
        <v>641</v>
      </c>
      <c r="E824" s="6">
        <v>100</v>
      </c>
      <c r="F824" s="42">
        <f>F825</f>
        <v>758</v>
      </c>
      <c r="G824" s="42">
        <f t="shared" ref="G824:H824" si="315">G825</f>
        <v>758</v>
      </c>
      <c r="H824" s="43">
        <f t="shared" si="315"/>
        <v>758</v>
      </c>
    </row>
    <row r="825" spans="1:8" ht="36" x14ac:dyDescent="0.3">
      <c r="A825" s="9" t="s">
        <v>118</v>
      </c>
      <c r="B825" s="10" t="s">
        <v>203</v>
      </c>
      <c r="C825" s="10" t="s">
        <v>7</v>
      </c>
      <c r="D825" s="6" t="s">
        <v>641</v>
      </c>
      <c r="E825" s="6">
        <v>110</v>
      </c>
      <c r="F825" s="42">
        <f>758</f>
        <v>758</v>
      </c>
      <c r="G825" s="42">
        <f>758</f>
        <v>758</v>
      </c>
      <c r="H825" s="43">
        <f>758</f>
        <v>758</v>
      </c>
    </row>
    <row r="826" spans="1:8" ht="36" x14ac:dyDescent="0.3">
      <c r="A826" s="9" t="s">
        <v>30</v>
      </c>
      <c r="B826" s="10" t="s">
        <v>203</v>
      </c>
      <c r="C826" s="10" t="s">
        <v>7</v>
      </c>
      <c r="D826" s="6" t="s">
        <v>641</v>
      </c>
      <c r="E826" s="6">
        <v>200</v>
      </c>
      <c r="F826" s="42">
        <f>F827</f>
        <v>307</v>
      </c>
      <c r="G826" s="42">
        <f t="shared" ref="G826:H826" si="316">G827</f>
        <v>307</v>
      </c>
      <c r="H826" s="43">
        <f t="shared" si="316"/>
        <v>307</v>
      </c>
    </row>
    <row r="827" spans="1:8" ht="54" x14ac:dyDescent="0.3">
      <c r="A827" s="9" t="s">
        <v>32</v>
      </c>
      <c r="B827" s="10" t="s">
        <v>203</v>
      </c>
      <c r="C827" s="10" t="s">
        <v>7</v>
      </c>
      <c r="D827" s="6" t="s">
        <v>641</v>
      </c>
      <c r="E827" s="6">
        <v>240</v>
      </c>
      <c r="F827" s="42">
        <f>307</f>
        <v>307</v>
      </c>
      <c r="G827" s="42">
        <f>307</f>
        <v>307</v>
      </c>
      <c r="H827" s="43">
        <f>307</f>
        <v>307</v>
      </c>
    </row>
    <row r="828" spans="1:8" ht="54" x14ac:dyDescent="0.3">
      <c r="A828" s="9" t="s">
        <v>138</v>
      </c>
      <c r="B828" s="10" t="s">
        <v>203</v>
      </c>
      <c r="C828" s="10" t="s">
        <v>7</v>
      </c>
      <c r="D828" s="6" t="s">
        <v>641</v>
      </c>
      <c r="E828" s="6" t="s">
        <v>139</v>
      </c>
      <c r="F828" s="42">
        <f>F829</f>
        <v>83402.2</v>
      </c>
      <c r="G828" s="42">
        <f t="shared" ref="G828:H828" si="317">G829</f>
        <v>83402.2</v>
      </c>
      <c r="H828" s="43">
        <f t="shared" si="317"/>
        <v>83402.2</v>
      </c>
    </row>
    <row r="829" spans="1:8" ht="18" x14ac:dyDescent="0.3">
      <c r="A829" s="9" t="s">
        <v>140</v>
      </c>
      <c r="B829" s="10" t="s">
        <v>203</v>
      </c>
      <c r="C829" s="10" t="s">
        <v>7</v>
      </c>
      <c r="D829" s="6" t="s">
        <v>641</v>
      </c>
      <c r="E829" s="6" t="s">
        <v>141</v>
      </c>
      <c r="F829" s="42">
        <f>84467.2-1065</f>
        <v>83402.2</v>
      </c>
      <c r="G829" s="42">
        <f>84467.2-1065</f>
        <v>83402.2</v>
      </c>
      <c r="H829" s="43">
        <f>84467.2-1065</f>
        <v>83402.2</v>
      </c>
    </row>
    <row r="830" spans="1:8" ht="54" x14ac:dyDescent="0.3">
      <c r="A830" s="9" t="s">
        <v>642</v>
      </c>
      <c r="B830" s="10" t="s">
        <v>203</v>
      </c>
      <c r="C830" s="10" t="s">
        <v>7</v>
      </c>
      <c r="D830" s="6" t="s">
        <v>643</v>
      </c>
      <c r="E830" s="6"/>
      <c r="F830" s="42">
        <f>F831+F841</f>
        <v>597408.1</v>
      </c>
      <c r="G830" s="42">
        <f t="shared" ref="G830:H830" si="318">G831+G841</f>
        <v>593065</v>
      </c>
      <c r="H830" s="43">
        <f t="shared" si="318"/>
        <v>592951</v>
      </c>
    </row>
    <row r="831" spans="1:8" ht="36" x14ac:dyDescent="0.3">
      <c r="A831" s="9" t="s">
        <v>644</v>
      </c>
      <c r="B831" s="10" t="s">
        <v>203</v>
      </c>
      <c r="C831" s="10" t="s">
        <v>7</v>
      </c>
      <c r="D831" s="6" t="s">
        <v>645</v>
      </c>
      <c r="E831" s="7"/>
      <c r="F831" s="42">
        <f>F832+F835+F838</f>
        <v>71145.900000000009</v>
      </c>
      <c r="G831" s="42">
        <f t="shared" ref="G831:H831" si="319">G832+G835+G838</f>
        <v>71145.900000000009</v>
      </c>
      <c r="H831" s="43">
        <f t="shared" si="319"/>
        <v>71031.900000000009</v>
      </c>
    </row>
    <row r="832" spans="1:8" ht="18" x14ac:dyDescent="0.3">
      <c r="A832" s="9" t="s">
        <v>646</v>
      </c>
      <c r="B832" s="10" t="s">
        <v>203</v>
      </c>
      <c r="C832" s="10" t="s">
        <v>7</v>
      </c>
      <c r="D832" s="6" t="s">
        <v>647</v>
      </c>
      <c r="E832" s="7"/>
      <c r="F832" s="42">
        <f>F833</f>
        <v>4901</v>
      </c>
      <c r="G832" s="42">
        <f t="shared" ref="G832:H832" si="320">G833</f>
        <v>4901</v>
      </c>
      <c r="H832" s="43">
        <f t="shared" si="320"/>
        <v>4901</v>
      </c>
    </row>
    <row r="833" spans="1:8" ht="54" x14ac:dyDescent="0.3">
      <c r="A833" s="9" t="s">
        <v>138</v>
      </c>
      <c r="B833" s="10" t="s">
        <v>203</v>
      </c>
      <c r="C833" s="10" t="s">
        <v>7</v>
      </c>
      <c r="D833" s="6" t="s">
        <v>647</v>
      </c>
      <c r="E833" s="6" t="s">
        <v>139</v>
      </c>
      <c r="F833" s="42">
        <f>F834</f>
        <v>4901</v>
      </c>
      <c r="G833" s="42">
        <f t="shared" ref="G833:H833" si="321">G834</f>
        <v>4901</v>
      </c>
      <c r="H833" s="43">
        <f t="shared" si="321"/>
        <v>4901</v>
      </c>
    </row>
    <row r="834" spans="1:8" ht="18" x14ac:dyDescent="0.3">
      <c r="A834" s="9" t="s">
        <v>140</v>
      </c>
      <c r="B834" s="10" t="s">
        <v>203</v>
      </c>
      <c r="C834" s="10" t="s">
        <v>7</v>
      </c>
      <c r="D834" s="6" t="s">
        <v>647</v>
      </c>
      <c r="E834" s="6" t="s">
        <v>141</v>
      </c>
      <c r="F834" s="42">
        <f>4901</f>
        <v>4901</v>
      </c>
      <c r="G834" s="44">
        <f>4901</f>
        <v>4901</v>
      </c>
      <c r="H834" s="43">
        <f>4901</f>
        <v>4901</v>
      </c>
    </row>
    <row r="835" spans="1:8" ht="54" x14ac:dyDescent="0.3">
      <c r="A835" s="9" t="s">
        <v>648</v>
      </c>
      <c r="B835" s="10" t="s">
        <v>203</v>
      </c>
      <c r="C835" s="10" t="s">
        <v>7</v>
      </c>
      <c r="D835" s="6" t="s">
        <v>649</v>
      </c>
      <c r="E835" s="7"/>
      <c r="F835" s="42">
        <f>F836</f>
        <v>63052.800000000003</v>
      </c>
      <c r="G835" s="42">
        <f t="shared" ref="G835:H835" si="322">G836</f>
        <v>63052.800000000003</v>
      </c>
      <c r="H835" s="43">
        <f t="shared" si="322"/>
        <v>63052.800000000003</v>
      </c>
    </row>
    <row r="836" spans="1:8" ht="54" x14ac:dyDescent="0.3">
      <c r="A836" s="9" t="s">
        <v>138</v>
      </c>
      <c r="B836" s="10" t="s">
        <v>203</v>
      </c>
      <c r="C836" s="10" t="s">
        <v>7</v>
      </c>
      <c r="D836" s="6" t="s">
        <v>649</v>
      </c>
      <c r="E836" s="6" t="s">
        <v>139</v>
      </c>
      <c r="F836" s="42">
        <f>F837</f>
        <v>63052.800000000003</v>
      </c>
      <c r="G836" s="42">
        <f t="shared" ref="G836:H836" si="323">G837</f>
        <v>63052.800000000003</v>
      </c>
      <c r="H836" s="43">
        <f t="shared" si="323"/>
        <v>63052.800000000003</v>
      </c>
    </row>
    <row r="837" spans="1:8" ht="18" x14ac:dyDescent="0.3">
      <c r="A837" s="9" t="s">
        <v>140</v>
      </c>
      <c r="B837" s="10" t="s">
        <v>203</v>
      </c>
      <c r="C837" s="10" t="s">
        <v>7</v>
      </c>
      <c r="D837" s="6" t="s">
        <v>649</v>
      </c>
      <c r="E837" s="6" t="s">
        <v>141</v>
      </c>
      <c r="F837" s="42">
        <f>63052.8</f>
        <v>63052.800000000003</v>
      </c>
      <c r="G837" s="44">
        <f>63052.8</f>
        <v>63052.800000000003</v>
      </c>
      <c r="H837" s="43">
        <f>63052.8</f>
        <v>63052.800000000003</v>
      </c>
    </row>
    <row r="838" spans="1:8" ht="72" x14ac:dyDescent="0.3">
      <c r="A838" s="9" t="s">
        <v>650</v>
      </c>
      <c r="B838" s="10" t="s">
        <v>203</v>
      </c>
      <c r="C838" s="10" t="s">
        <v>7</v>
      </c>
      <c r="D838" s="6" t="s">
        <v>651</v>
      </c>
      <c r="E838" s="7"/>
      <c r="F838" s="42">
        <f>F839</f>
        <v>3192.1</v>
      </c>
      <c r="G838" s="42">
        <f t="shared" ref="G838:H838" si="324">G839</f>
        <v>3192.1</v>
      </c>
      <c r="H838" s="43">
        <f t="shared" si="324"/>
        <v>3078.1</v>
      </c>
    </row>
    <row r="839" spans="1:8" ht="54" x14ac:dyDescent="0.3">
      <c r="A839" s="9" t="s">
        <v>138</v>
      </c>
      <c r="B839" s="10" t="s">
        <v>203</v>
      </c>
      <c r="C839" s="10" t="s">
        <v>7</v>
      </c>
      <c r="D839" s="6" t="s">
        <v>651</v>
      </c>
      <c r="E839" s="6" t="s">
        <v>139</v>
      </c>
      <c r="F839" s="42">
        <f>F840</f>
        <v>3192.1</v>
      </c>
      <c r="G839" s="42">
        <f t="shared" ref="G839:H839" si="325">G840</f>
        <v>3192.1</v>
      </c>
      <c r="H839" s="43">
        <f t="shared" si="325"/>
        <v>3078.1</v>
      </c>
    </row>
    <row r="840" spans="1:8" ht="18" x14ac:dyDescent="0.3">
      <c r="A840" s="9" t="s">
        <v>140</v>
      </c>
      <c r="B840" s="10" t="s">
        <v>203</v>
      </c>
      <c r="C840" s="10" t="s">
        <v>7</v>
      </c>
      <c r="D840" s="6" t="s">
        <v>651</v>
      </c>
      <c r="E840" s="6" t="s">
        <v>141</v>
      </c>
      <c r="F840" s="42">
        <f>3192.1</f>
        <v>3192.1</v>
      </c>
      <c r="G840" s="44">
        <f>3192.1</f>
        <v>3192.1</v>
      </c>
      <c r="H840" s="43">
        <f>3078.1</f>
        <v>3078.1</v>
      </c>
    </row>
    <row r="841" spans="1:8" ht="36" x14ac:dyDescent="0.3">
      <c r="A841" s="9" t="s">
        <v>652</v>
      </c>
      <c r="B841" s="10" t="s">
        <v>203</v>
      </c>
      <c r="C841" s="10" t="s">
        <v>7</v>
      </c>
      <c r="D841" s="6" t="s">
        <v>653</v>
      </c>
      <c r="E841" s="7"/>
      <c r="F841" s="42">
        <f>F842+F845</f>
        <v>526262.19999999995</v>
      </c>
      <c r="G841" s="42">
        <f t="shared" ref="G841:H841" si="326">G842+G845</f>
        <v>521919.10000000003</v>
      </c>
      <c r="H841" s="43">
        <f t="shared" si="326"/>
        <v>521919.10000000003</v>
      </c>
    </row>
    <row r="842" spans="1:8" ht="18" x14ac:dyDescent="0.3">
      <c r="A842" s="9" t="s">
        <v>646</v>
      </c>
      <c r="B842" s="10" t="s">
        <v>203</v>
      </c>
      <c r="C842" s="10" t="s">
        <v>7</v>
      </c>
      <c r="D842" s="6" t="s">
        <v>654</v>
      </c>
      <c r="E842" s="7"/>
      <c r="F842" s="42">
        <f>F843</f>
        <v>18903.2</v>
      </c>
      <c r="G842" s="42">
        <f t="shared" ref="G842:H842" si="327">G843</f>
        <v>32203.4</v>
      </c>
      <c r="H842" s="43">
        <f t="shared" si="327"/>
        <v>32203.4</v>
      </c>
    </row>
    <row r="843" spans="1:8" ht="54" x14ac:dyDescent="0.3">
      <c r="A843" s="9" t="s">
        <v>138</v>
      </c>
      <c r="B843" s="10" t="s">
        <v>203</v>
      </c>
      <c r="C843" s="10" t="s">
        <v>7</v>
      </c>
      <c r="D843" s="6" t="s">
        <v>654</v>
      </c>
      <c r="E843" s="6" t="s">
        <v>139</v>
      </c>
      <c r="F843" s="42">
        <f>F844</f>
        <v>18903.2</v>
      </c>
      <c r="G843" s="42">
        <f t="shared" ref="G843:H843" si="328">G844</f>
        <v>32203.4</v>
      </c>
      <c r="H843" s="43">
        <f t="shared" si="328"/>
        <v>32203.4</v>
      </c>
    </row>
    <row r="844" spans="1:8" ht="18" x14ac:dyDescent="0.3">
      <c r="A844" s="9" t="s">
        <v>140</v>
      </c>
      <c r="B844" s="10" t="s">
        <v>203</v>
      </c>
      <c r="C844" s="10" t="s">
        <v>7</v>
      </c>
      <c r="D844" s="6" t="s">
        <v>654</v>
      </c>
      <c r="E844" s="6" t="s">
        <v>141</v>
      </c>
      <c r="F844" s="42">
        <f>18127.9-5000+5775.3</f>
        <v>18903.2</v>
      </c>
      <c r="G844" s="44">
        <f>32203.4</f>
        <v>32203.4</v>
      </c>
      <c r="H844" s="43">
        <f>32203.4</f>
        <v>32203.4</v>
      </c>
    </row>
    <row r="845" spans="1:8" ht="54" x14ac:dyDescent="0.3">
      <c r="A845" s="9" t="s">
        <v>655</v>
      </c>
      <c r="B845" s="10" t="s">
        <v>203</v>
      </c>
      <c r="C845" s="10" t="s">
        <v>7</v>
      </c>
      <c r="D845" s="6" t="s">
        <v>656</v>
      </c>
      <c r="E845" s="7"/>
      <c r="F845" s="42">
        <f>F846+F848+F850</f>
        <v>507359</v>
      </c>
      <c r="G845" s="42">
        <f t="shared" ref="G845:H845" si="329">G846+G848+G850</f>
        <v>489715.7</v>
      </c>
      <c r="H845" s="43">
        <f t="shared" si="329"/>
        <v>489715.7</v>
      </c>
    </row>
    <row r="846" spans="1:8" ht="90" x14ac:dyDescent="0.3">
      <c r="A846" s="9" t="s">
        <v>18</v>
      </c>
      <c r="B846" s="10" t="s">
        <v>203</v>
      </c>
      <c r="C846" s="10" t="s">
        <v>7</v>
      </c>
      <c r="D846" s="6" t="s">
        <v>656</v>
      </c>
      <c r="E846" s="6">
        <v>100</v>
      </c>
      <c r="F846" s="42">
        <f>F847</f>
        <v>45499.1</v>
      </c>
      <c r="G846" s="42">
        <f t="shared" ref="G846:H846" si="330">G847</f>
        <v>45499.1</v>
      </c>
      <c r="H846" s="43">
        <f t="shared" si="330"/>
        <v>45499.1</v>
      </c>
    </row>
    <row r="847" spans="1:8" ht="36" x14ac:dyDescent="0.3">
      <c r="A847" s="9" t="s">
        <v>118</v>
      </c>
      <c r="B847" s="10" t="s">
        <v>203</v>
      </c>
      <c r="C847" s="10" t="s">
        <v>7</v>
      </c>
      <c r="D847" s="6" t="s">
        <v>656</v>
      </c>
      <c r="E847" s="6">
        <v>110</v>
      </c>
      <c r="F847" s="42">
        <f>45499.1</f>
        <v>45499.1</v>
      </c>
      <c r="G847" s="42">
        <f>45499.1</f>
        <v>45499.1</v>
      </c>
      <c r="H847" s="43">
        <f>45499.1</f>
        <v>45499.1</v>
      </c>
    </row>
    <row r="848" spans="1:8" ht="36" x14ac:dyDescent="0.3">
      <c r="A848" s="9" t="s">
        <v>30</v>
      </c>
      <c r="B848" s="10" t="s">
        <v>203</v>
      </c>
      <c r="C848" s="10" t="s">
        <v>7</v>
      </c>
      <c r="D848" s="6" t="s">
        <v>656</v>
      </c>
      <c r="E848" s="6">
        <v>200</v>
      </c>
      <c r="F848" s="42">
        <f>F849</f>
        <v>17833.599999999999</v>
      </c>
      <c r="G848" s="42">
        <f t="shared" ref="G848:H848" si="331">G849</f>
        <v>17833.599999999999</v>
      </c>
      <c r="H848" s="43">
        <f t="shared" si="331"/>
        <v>17833.599999999999</v>
      </c>
    </row>
    <row r="849" spans="1:8" ht="54" x14ac:dyDescent="0.3">
      <c r="A849" s="9" t="s">
        <v>32</v>
      </c>
      <c r="B849" s="10" t="s">
        <v>203</v>
      </c>
      <c r="C849" s="10" t="s">
        <v>7</v>
      </c>
      <c r="D849" s="6" t="s">
        <v>656</v>
      </c>
      <c r="E849" s="6">
        <v>240</v>
      </c>
      <c r="F849" s="42">
        <f>17833.6</f>
        <v>17833.599999999999</v>
      </c>
      <c r="G849" s="42">
        <f>17833.6</f>
        <v>17833.599999999999</v>
      </c>
      <c r="H849" s="43">
        <f>17833.6</f>
        <v>17833.599999999999</v>
      </c>
    </row>
    <row r="850" spans="1:8" ht="54" x14ac:dyDescent="0.3">
      <c r="A850" s="9" t="s">
        <v>138</v>
      </c>
      <c r="B850" s="10" t="s">
        <v>203</v>
      </c>
      <c r="C850" s="10" t="s">
        <v>7</v>
      </c>
      <c r="D850" s="6" t="s">
        <v>656</v>
      </c>
      <c r="E850" s="6" t="s">
        <v>139</v>
      </c>
      <c r="F850" s="42">
        <f>F851</f>
        <v>444026.3</v>
      </c>
      <c r="G850" s="42">
        <f t="shared" ref="G850:H850" si="332">G851</f>
        <v>426383</v>
      </c>
      <c r="H850" s="43">
        <f t="shared" si="332"/>
        <v>426383</v>
      </c>
    </row>
    <row r="851" spans="1:8" ht="18" x14ac:dyDescent="0.3">
      <c r="A851" s="9" t="s">
        <v>140</v>
      </c>
      <c r="B851" s="10" t="s">
        <v>203</v>
      </c>
      <c r="C851" s="10" t="s">
        <v>7</v>
      </c>
      <c r="D851" s="6" t="s">
        <v>656</v>
      </c>
      <c r="E851" s="6" t="s">
        <v>141</v>
      </c>
      <c r="F851" s="42">
        <f>489715.7+2971-63332.7+14672.3</f>
        <v>444026.3</v>
      </c>
      <c r="G851" s="42">
        <f>489715.7-63332.7</f>
        <v>426383</v>
      </c>
      <c r="H851" s="43">
        <f>489715.7-63332.7</f>
        <v>426383</v>
      </c>
    </row>
    <row r="852" spans="1:8" ht="72" x14ac:dyDescent="0.3">
      <c r="A852" s="9" t="s">
        <v>657</v>
      </c>
      <c r="B852" s="10" t="s">
        <v>203</v>
      </c>
      <c r="C852" s="10" t="s">
        <v>7</v>
      </c>
      <c r="D852" s="6" t="s">
        <v>658</v>
      </c>
      <c r="E852" s="6"/>
      <c r="F852" s="42">
        <f>F853+F859</f>
        <v>24675.5</v>
      </c>
      <c r="G852" s="42">
        <f t="shared" ref="G852:H852" si="333">G853+G859</f>
        <v>146112</v>
      </c>
      <c r="H852" s="43">
        <f t="shared" si="333"/>
        <v>248282.3</v>
      </c>
    </row>
    <row r="853" spans="1:8" ht="72" x14ac:dyDescent="0.3">
      <c r="A853" s="9" t="s">
        <v>659</v>
      </c>
      <c r="B853" s="10" t="s">
        <v>203</v>
      </c>
      <c r="C853" s="10" t="s">
        <v>7</v>
      </c>
      <c r="D853" s="6" t="s">
        <v>660</v>
      </c>
      <c r="E853" s="7"/>
      <c r="F853" s="42">
        <f>F854</f>
        <v>0</v>
      </c>
      <c r="G853" s="42">
        <f t="shared" ref="G853:H853" si="334">G854</f>
        <v>6672.3</v>
      </c>
      <c r="H853" s="43">
        <f t="shared" si="334"/>
        <v>6672.3</v>
      </c>
    </row>
    <row r="854" spans="1:8" ht="54" x14ac:dyDescent="0.3">
      <c r="A854" s="9" t="s">
        <v>661</v>
      </c>
      <c r="B854" s="10" t="s">
        <v>203</v>
      </c>
      <c r="C854" s="10" t="s">
        <v>7</v>
      </c>
      <c r="D854" s="6" t="s">
        <v>662</v>
      </c>
      <c r="E854" s="7"/>
      <c r="F854" s="42">
        <f>F855+F857</f>
        <v>0</v>
      </c>
      <c r="G854" s="42">
        <f t="shared" ref="G854:H854" si="335">G855+G857</f>
        <v>6672.3</v>
      </c>
      <c r="H854" s="43">
        <f t="shared" si="335"/>
        <v>6672.3</v>
      </c>
    </row>
    <row r="855" spans="1:8" ht="36" x14ac:dyDescent="0.3">
      <c r="A855" s="9" t="s">
        <v>30</v>
      </c>
      <c r="B855" s="10" t="s">
        <v>203</v>
      </c>
      <c r="C855" s="10" t="s">
        <v>7</v>
      </c>
      <c r="D855" s="6" t="s">
        <v>662</v>
      </c>
      <c r="E855" s="6">
        <v>200</v>
      </c>
      <c r="F855" s="42">
        <f>F856</f>
        <v>0</v>
      </c>
      <c r="G855" s="42">
        <f t="shared" ref="G855:H855" si="336">G856</f>
        <v>0</v>
      </c>
      <c r="H855" s="43">
        <f t="shared" si="336"/>
        <v>0</v>
      </c>
    </row>
    <row r="856" spans="1:8" ht="54" x14ac:dyDescent="0.3">
      <c r="A856" s="9" t="s">
        <v>32</v>
      </c>
      <c r="B856" s="10" t="s">
        <v>203</v>
      </c>
      <c r="C856" s="10" t="s">
        <v>7</v>
      </c>
      <c r="D856" s="6" t="s">
        <v>662</v>
      </c>
      <c r="E856" s="6">
        <v>240</v>
      </c>
      <c r="F856" s="42">
        <v>0</v>
      </c>
      <c r="G856" s="42">
        <f>0</f>
        <v>0</v>
      </c>
      <c r="H856" s="43">
        <f>0</f>
        <v>0</v>
      </c>
    </row>
    <row r="857" spans="1:8" ht="54" x14ac:dyDescent="0.3">
      <c r="A857" s="9" t="s">
        <v>138</v>
      </c>
      <c r="B857" s="10" t="s">
        <v>203</v>
      </c>
      <c r="C857" s="10" t="s">
        <v>7</v>
      </c>
      <c r="D857" s="6" t="s">
        <v>662</v>
      </c>
      <c r="E857" s="6" t="s">
        <v>139</v>
      </c>
      <c r="F857" s="42">
        <f>F858</f>
        <v>0</v>
      </c>
      <c r="G857" s="42">
        <f t="shared" ref="G857:H857" si="337">G858</f>
        <v>6672.3</v>
      </c>
      <c r="H857" s="43">
        <f t="shared" si="337"/>
        <v>6672.3</v>
      </c>
    </row>
    <row r="858" spans="1:8" ht="18" x14ac:dyDescent="0.3">
      <c r="A858" s="9" t="s">
        <v>140</v>
      </c>
      <c r="B858" s="10" t="s">
        <v>203</v>
      </c>
      <c r="C858" s="10" t="s">
        <v>7</v>
      </c>
      <c r="D858" s="6" t="s">
        <v>662</v>
      </c>
      <c r="E858" s="6" t="s">
        <v>141</v>
      </c>
      <c r="F858" s="42">
        <v>0</v>
      </c>
      <c r="G858" s="44">
        <f>6672.3</f>
        <v>6672.3</v>
      </c>
      <c r="H858" s="43">
        <f>6672.3</f>
        <v>6672.3</v>
      </c>
    </row>
    <row r="859" spans="1:8" ht="18" x14ac:dyDescent="0.3">
      <c r="A859" s="9" t="s">
        <v>587</v>
      </c>
      <c r="B859" s="10" t="s">
        <v>203</v>
      </c>
      <c r="C859" s="10" t="s">
        <v>7</v>
      </c>
      <c r="D859" s="6" t="s">
        <v>663</v>
      </c>
      <c r="E859" s="7"/>
      <c r="F859" s="42">
        <f>F860+F863</f>
        <v>24675.5</v>
      </c>
      <c r="G859" s="42">
        <f t="shared" ref="G859:H859" si="338">G860+G863</f>
        <v>139439.70000000001</v>
      </c>
      <c r="H859" s="42">
        <f t="shared" si="338"/>
        <v>241610</v>
      </c>
    </row>
    <row r="860" spans="1:8" ht="18" x14ac:dyDescent="0.3">
      <c r="A860" s="9" t="s">
        <v>664</v>
      </c>
      <c r="B860" s="10" t="s">
        <v>203</v>
      </c>
      <c r="C860" s="10" t="s">
        <v>7</v>
      </c>
      <c r="D860" s="6" t="s">
        <v>665</v>
      </c>
      <c r="E860" s="7"/>
      <c r="F860" s="42">
        <f>F861</f>
        <v>10000</v>
      </c>
      <c r="G860" s="42">
        <f t="shared" ref="G860:H860" si="339">G861</f>
        <v>0</v>
      </c>
      <c r="H860" s="43">
        <f t="shared" si="339"/>
        <v>0</v>
      </c>
    </row>
    <row r="861" spans="1:8" ht="54" x14ac:dyDescent="0.3">
      <c r="A861" s="9" t="s">
        <v>138</v>
      </c>
      <c r="B861" s="10" t="s">
        <v>203</v>
      </c>
      <c r="C861" s="10" t="s">
        <v>7</v>
      </c>
      <c r="D861" s="6" t="s">
        <v>665</v>
      </c>
      <c r="E861" s="6" t="s">
        <v>139</v>
      </c>
      <c r="F861" s="42">
        <f>F862</f>
        <v>10000</v>
      </c>
      <c r="G861" s="42">
        <f t="shared" ref="G861:H861" si="340">G862</f>
        <v>0</v>
      </c>
      <c r="H861" s="43">
        <f t="shared" si="340"/>
        <v>0</v>
      </c>
    </row>
    <row r="862" spans="1:8" ht="18" x14ac:dyDescent="0.3">
      <c r="A862" s="9" t="s">
        <v>140</v>
      </c>
      <c r="B862" s="10" t="s">
        <v>203</v>
      </c>
      <c r="C862" s="10" t="s">
        <v>7</v>
      </c>
      <c r="D862" s="6" t="s">
        <v>665</v>
      </c>
      <c r="E862" s="6" t="s">
        <v>141</v>
      </c>
      <c r="F862" s="42">
        <f>10000</f>
        <v>10000</v>
      </c>
      <c r="G862" s="44">
        <f>0</f>
        <v>0</v>
      </c>
      <c r="H862" s="43">
        <f>0</f>
        <v>0</v>
      </c>
    </row>
    <row r="863" spans="1:8" ht="90" x14ac:dyDescent="0.3">
      <c r="A863" s="9" t="s">
        <v>823</v>
      </c>
      <c r="B863" s="10" t="s">
        <v>203</v>
      </c>
      <c r="C863" s="10" t="s">
        <v>7</v>
      </c>
      <c r="D863" s="6" t="s">
        <v>666</v>
      </c>
      <c r="E863" s="7"/>
      <c r="F863" s="42">
        <f>F864</f>
        <v>14675.5</v>
      </c>
      <c r="G863" s="42">
        <f t="shared" ref="G863:H863" si="341">G864</f>
        <v>139439.70000000001</v>
      </c>
      <c r="H863" s="43">
        <f t="shared" si="341"/>
        <v>241610</v>
      </c>
    </row>
    <row r="864" spans="1:8" ht="54" x14ac:dyDescent="0.3">
      <c r="A864" s="9" t="s">
        <v>138</v>
      </c>
      <c r="B864" s="10" t="s">
        <v>203</v>
      </c>
      <c r="C864" s="10" t="s">
        <v>7</v>
      </c>
      <c r="D864" s="6" t="s">
        <v>666</v>
      </c>
      <c r="E864" s="6" t="s">
        <v>139</v>
      </c>
      <c r="F864" s="42">
        <f>F865</f>
        <v>14675.5</v>
      </c>
      <c r="G864" s="44">
        <f>G865</f>
        <v>139439.70000000001</v>
      </c>
      <c r="H864" s="43">
        <f>H865</f>
        <v>241610</v>
      </c>
    </row>
    <row r="865" spans="1:8" ht="18" x14ac:dyDescent="0.3">
      <c r="A865" s="9" t="s">
        <v>140</v>
      </c>
      <c r="B865" s="10" t="s">
        <v>203</v>
      </c>
      <c r="C865" s="10" t="s">
        <v>7</v>
      </c>
      <c r="D865" s="6" t="s">
        <v>666</v>
      </c>
      <c r="E865" s="6" t="s">
        <v>141</v>
      </c>
      <c r="F865" s="42">
        <f>14675.5</f>
        <v>14675.5</v>
      </c>
      <c r="G865" s="44">
        <v>139439.70000000001</v>
      </c>
      <c r="H865" s="43">
        <v>241610</v>
      </c>
    </row>
    <row r="866" spans="1:8" ht="18" x14ac:dyDescent="0.3">
      <c r="A866" s="9" t="s">
        <v>12</v>
      </c>
      <c r="B866" s="10" t="s">
        <v>203</v>
      </c>
      <c r="C866" s="10" t="s">
        <v>7</v>
      </c>
      <c r="D866" s="6" t="s">
        <v>667</v>
      </c>
      <c r="E866" s="6"/>
      <c r="F866" s="42">
        <f>F867</f>
        <v>1010</v>
      </c>
      <c r="G866" s="42">
        <f t="shared" ref="G866:H866" si="342">G867</f>
        <v>1010</v>
      </c>
      <c r="H866" s="43">
        <f t="shared" si="342"/>
        <v>1010</v>
      </c>
    </row>
    <row r="867" spans="1:8" ht="54" x14ac:dyDescent="0.3">
      <c r="A867" s="9" t="s">
        <v>14</v>
      </c>
      <c r="B867" s="10" t="s">
        <v>203</v>
      </c>
      <c r="C867" s="10" t="s">
        <v>7</v>
      </c>
      <c r="D867" s="6" t="s">
        <v>668</v>
      </c>
      <c r="E867" s="7"/>
      <c r="F867" s="42">
        <f>F868</f>
        <v>1010</v>
      </c>
      <c r="G867" s="42">
        <f t="shared" ref="G867:H867" si="343">G868</f>
        <v>1010</v>
      </c>
      <c r="H867" s="43">
        <f t="shared" si="343"/>
        <v>1010</v>
      </c>
    </row>
    <row r="868" spans="1:8" ht="18" x14ac:dyDescent="0.3">
      <c r="A868" s="9" t="s">
        <v>646</v>
      </c>
      <c r="B868" s="10" t="s">
        <v>203</v>
      </c>
      <c r="C868" s="10" t="s">
        <v>7</v>
      </c>
      <c r="D868" s="6" t="s">
        <v>669</v>
      </c>
      <c r="E868" s="7"/>
      <c r="F868" s="42">
        <f>F869</f>
        <v>1010</v>
      </c>
      <c r="G868" s="42">
        <f t="shared" ref="G868:H868" si="344">G869</f>
        <v>1010</v>
      </c>
      <c r="H868" s="43">
        <f t="shared" si="344"/>
        <v>1010</v>
      </c>
    </row>
    <row r="869" spans="1:8" ht="36" x14ac:dyDescent="0.3">
      <c r="A869" s="9" t="s">
        <v>30</v>
      </c>
      <c r="B869" s="10" t="s">
        <v>203</v>
      </c>
      <c r="C869" s="10" t="s">
        <v>7</v>
      </c>
      <c r="D869" s="6" t="s">
        <v>669</v>
      </c>
      <c r="E869" s="6" t="s">
        <v>31</v>
      </c>
      <c r="F869" s="42">
        <f>F870</f>
        <v>1010</v>
      </c>
      <c r="G869" s="42">
        <f t="shared" ref="G869:H869" si="345">G870</f>
        <v>1010</v>
      </c>
      <c r="H869" s="43">
        <f t="shared" si="345"/>
        <v>1010</v>
      </c>
    </row>
    <row r="870" spans="1:8" ht="54" x14ac:dyDescent="0.3">
      <c r="A870" s="9" t="s">
        <v>32</v>
      </c>
      <c r="B870" s="10" t="s">
        <v>203</v>
      </c>
      <c r="C870" s="10" t="s">
        <v>7</v>
      </c>
      <c r="D870" s="6" t="s">
        <v>669</v>
      </c>
      <c r="E870" s="6" t="s">
        <v>33</v>
      </c>
      <c r="F870" s="42">
        <f>1010</f>
        <v>1010</v>
      </c>
      <c r="G870" s="44">
        <f>1010</f>
        <v>1010</v>
      </c>
      <c r="H870" s="43">
        <f>1010</f>
        <v>1010</v>
      </c>
    </row>
    <row r="871" spans="1:8" ht="36" x14ac:dyDescent="0.3">
      <c r="A871" s="9" t="s">
        <v>670</v>
      </c>
      <c r="B871" s="10" t="s">
        <v>203</v>
      </c>
      <c r="C871" s="10" t="s">
        <v>7</v>
      </c>
      <c r="D871" s="6" t="s">
        <v>671</v>
      </c>
      <c r="E871" s="6"/>
      <c r="F871" s="42">
        <f>F872</f>
        <v>17097.899999999998</v>
      </c>
      <c r="G871" s="42">
        <f t="shared" ref="G871:H871" si="346">G872</f>
        <v>18696.900000000001</v>
      </c>
      <c r="H871" s="43">
        <f t="shared" si="346"/>
        <v>18696.900000000001</v>
      </c>
    </row>
    <row r="872" spans="1:8" ht="54" x14ac:dyDescent="0.3">
      <c r="A872" s="9" t="s">
        <v>672</v>
      </c>
      <c r="B872" s="10" t="s">
        <v>203</v>
      </c>
      <c r="C872" s="10" t="s">
        <v>7</v>
      </c>
      <c r="D872" s="6" t="s">
        <v>673</v>
      </c>
      <c r="E872" s="7"/>
      <c r="F872" s="42">
        <f>F873+F876</f>
        <v>17097.899999999998</v>
      </c>
      <c r="G872" s="42">
        <f t="shared" ref="G872:H872" si="347">G873+G876</f>
        <v>18696.900000000001</v>
      </c>
      <c r="H872" s="43">
        <f t="shared" si="347"/>
        <v>18696.900000000001</v>
      </c>
    </row>
    <row r="873" spans="1:8" ht="36" x14ac:dyDescent="0.3">
      <c r="A873" s="9" t="s">
        <v>674</v>
      </c>
      <c r="B873" s="10" t="s">
        <v>203</v>
      </c>
      <c r="C873" s="10" t="s">
        <v>7</v>
      </c>
      <c r="D873" s="6" t="s">
        <v>675</v>
      </c>
      <c r="E873" s="7"/>
      <c r="F873" s="42">
        <f>F874</f>
        <v>2998.6</v>
      </c>
      <c r="G873" s="42">
        <f t="shared" ref="G873:H873" si="348">G874</f>
        <v>4597.6000000000004</v>
      </c>
      <c r="H873" s="43">
        <f t="shared" si="348"/>
        <v>4597.6000000000004</v>
      </c>
    </row>
    <row r="874" spans="1:8" ht="54" x14ac:dyDescent="0.3">
      <c r="A874" s="9" t="s">
        <v>138</v>
      </c>
      <c r="B874" s="10" t="s">
        <v>203</v>
      </c>
      <c r="C874" s="10" t="s">
        <v>7</v>
      </c>
      <c r="D874" s="6" t="s">
        <v>675</v>
      </c>
      <c r="E874" s="6" t="s">
        <v>139</v>
      </c>
      <c r="F874" s="42">
        <f>F875</f>
        <v>2998.6</v>
      </c>
      <c r="G874" s="42">
        <f t="shared" ref="G874:H874" si="349">G875</f>
        <v>4597.6000000000004</v>
      </c>
      <c r="H874" s="43">
        <f t="shared" si="349"/>
        <v>4597.6000000000004</v>
      </c>
    </row>
    <row r="875" spans="1:8" ht="18" x14ac:dyDescent="0.3">
      <c r="A875" s="9" t="s">
        <v>140</v>
      </c>
      <c r="B875" s="10" t="s">
        <v>203</v>
      </c>
      <c r="C875" s="10" t="s">
        <v>7</v>
      </c>
      <c r="D875" s="6" t="s">
        <v>675</v>
      </c>
      <c r="E875" s="6" t="s">
        <v>141</v>
      </c>
      <c r="F875" s="42">
        <f>2998.6</f>
        <v>2998.6</v>
      </c>
      <c r="G875" s="44">
        <f>4597.6</f>
        <v>4597.6000000000004</v>
      </c>
      <c r="H875" s="43">
        <f>4597.6</f>
        <v>4597.6000000000004</v>
      </c>
    </row>
    <row r="876" spans="1:8" ht="54" x14ac:dyDescent="0.3">
      <c r="A876" s="9" t="s">
        <v>676</v>
      </c>
      <c r="B876" s="10" t="s">
        <v>203</v>
      </c>
      <c r="C876" s="10" t="s">
        <v>7</v>
      </c>
      <c r="D876" s="6" t="s">
        <v>677</v>
      </c>
      <c r="E876" s="7"/>
      <c r="F876" s="42">
        <f>F877</f>
        <v>14099.3</v>
      </c>
      <c r="G876" s="42">
        <f t="shared" ref="G876:H876" si="350">G877</f>
        <v>14099.3</v>
      </c>
      <c r="H876" s="43">
        <f t="shared" si="350"/>
        <v>14099.3</v>
      </c>
    </row>
    <row r="877" spans="1:8" ht="54" x14ac:dyDescent="0.3">
      <c r="A877" s="9" t="s">
        <v>138</v>
      </c>
      <c r="B877" s="10" t="s">
        <v>203</v>
      </c>
      <c r="C877" s="10" t="s">
        <v>7</v>
      </c>
      <c r="D877" s="6" t="s">
        <v>677</v>
      </c>
      <c r="E877" s="6" t="s">
        <v>139</v>
      </c>
      <c r="F877" s="42">
        <f>F878</f>
        <v>14099.3</v>
      </c>
      <c r="G877" s="42">
        <f t="shared" ref="G877:H877" si="351">G878</f>
        <v>14099.3</v>
      </c>
      <c r="H877" s="43">
        <f t="shared" si="351"/>
        <v>14099.3</v>
      </c>
    </row>
    <row r="878" spans="1:8" ht="18" x14ac:dyDescent="0.3">
      <c r="A878" s="9" t="s">
        <v>422</v>
      </c>
      <c r="B878" s="10" t="s">
        <v>203</v>
      </c>
      <c r="C878" s="10" t="s">
        <v>7</v>
      </c>
      <c r="D878" s="6" t="s">
        <v>677</v>
      </c>
      <c r="E878" s="6" t="s">
        <v>423</v>
      </c>
      <c r="F878" s="42">
        <f>14099.3</f>
        <v>14099.3</v>
      </c>
      <c r="G878" s="44">
        <f>14099.3</f>
        <v>14099.3</v>
      </c>
      <c r="H878" s="43">
        <f>14099.3</f>
        <v>14099.3</v>
      </c>
    </row>
    <row r="879" spans="1:8" ht="36" x14ac:dyDescent="0.3">
      <c r="A879" s="9" t="s">
        <v>445</v>
      </c>
      <c r="B879" s="10" t="s">
        <v>203</v>
      </c>
      <c r="C879" s="10" t="s">
        <v>7</v>
      </c>
      <c r="D879" s="10" t="s">
        <v>446</v>
      </c>
      <c r="E879" s="10"/>
      <c r="F879" s="42">
        <f>F880</f>
        <v>0</v>
      </c>
      <c r="G879" s="42">
        <f t="shared" ref="G879:H879" si="352">G880</f>
        <v>0</v>
      </c>
      <c r="H879" s="43">
        <f t="shared" si="352"/>
        <v>1428.6</v>
      </c>
    </row>
    <row r="880" spans="1:8" ht="18" x14ac:dyDescent="0.3">
      <c r="A880" s="9" t="s">
        <v>504</v>
      </c>
      <c r="B880" s="10" t="s">
        <v>203</v>
      </c>
      <c r="C880" s="10" t="s">
        <v>7</v>
      </c>
      <c r="D880" s="6" t="s">
        <v>505</v>
      </c>
      <c r="E880" s="6"/>
      <c r="F880" s="42">
        <f>F881</f>
        <v>0</v>
      </c>
      <c r="G880" s="42">
        <f t="shared" ref="G880:H880" si="353">G881</f>
        <v>0</v>
      </c>
      <c r="H880" s="43">
        <f t="shared" si="353"/>
        <v>1428.6</v>
      </c>
    </row>
    <row r="881" spans="1:8" ht="54" x14ac:dyDescent="0.3">
      <c r="A881" s="9" t="s">
        <v>506</v>
      </c>
      <c r="B881" s="10" t="s">
        <v>203</v>
      </c>
      <c r="C881" s="10" t="s">
        <v>7</v>
      </c>
      <c r="D881" s="6" t="s">
        <v>507</v>
      </c>
      <c r="E881" s="7"/>
      <c r="F881" s="42">
        <f>F882</f>
        <v>0</v>
      </c>
      <c r="G881" s="42">
        <f t="shared" ref="G881:H881" si="354">G882</f>
        <v>0</v>
      </c>
      <c r="H881" s="43">
        <f t="shared" si="354"/>
        <v>1428.6</v>
      </c>
    </row>
    <row r="882" spans="1:8" ht="90" x14ac:dyDescent="0.3">
      <c r="A882" s="9" t="s">
        <v>824</v>
      </c>
      <c r="B882" s="10" t="s">
        <v>203</v>
      </c>
      <c r="C882" s="10" t="s">
        <v>7</v>
      </c>
      <c r="D882" s="6" t="s">
        <v>678</v>
      </c>
      <c r="E882" s="7"/>
      <c r="F882" s="42">
        <f>F883</f>
        <v>0</v>
      </c>
      <c r="G882" s="42">
        <f t="shared" ref="G882:H882" si="355">G883</f>
        <v>0</v>
      </c>
      <c r="H882" s="43">
        <f t="shared" si="355"/>
        <v>1428.6</v>
      </c>
    </row>
    <row r="883" spans="1:8" ht="54" x14ac:dyDescent="0.3">
      <c r="A883" s="9" t="s">
        <v>138</v>
      </c>
      <c r="B883" s="10" t="s">
        <v>203</v>
      </c>
      <c r="C883" s="10" t="s">
        <v>7</v>
      </c>
      <c r="D883" s="6" t="s">
        <v>678</v>
      </c>
      <c r="E883" s="6" t="s">
        <v>139</v>
      </c>
      <c r="F883" s="42">
        <f>F884</f>
        <v>0</v>
      </c>
      <c r="G883" s="44">
        <f>G884</f>
        <v>0</v>
      </c>
      <c r="H883" s="43">
        <f>H884</f>
        <v>1428.6</v>
      </c>
    </row>
    <row r="884" spans="1:8" ht="18" x14ac:dyDescent="0.3">
      <c r="A884" s="9" t="s">
        <v>140</v>
      </c>
      <c r="B884" s="10" t="s">
        <v>203</v>
      </c>
      <c r="C884" s="10" t="s">
        <v>7</v>
      </c>
      <c r="D884" s="6" t="s">
        <v>678</v>
      </c>
      <c r="E884" s="6" t="s">
        <v>141</v>
      </c>
      <c r="F884" s="42">
        <v>0</v>
      </c>
      <c r="G884" s="44">
        <v>0</v>
      </c>
      <c r="H884" s="43">
        <f>1428.6</f>
        <v>1428.6</v>
      </c>
    </row>
    <row r="885" spans="1:8" ht="72" x14ac:dyDescent="0.3">
      <c r="A885" s="9" t="s">
        <v>121</v>
      </c>
      <c r="B885" s="10" t="s">
        <v>203</v>
      </c>
      <c r="C885" s="10" t="s">
        <v>7</v>
      </c>
      <c r="D885" s="10" t="s">
        <v>122</v>
      </c>
      <c r="E885" s="10"/>
      <c r="F885" s="42">
        <f>F886</f>
        <v>2000</v>
      </c>
      <c r="G885" s="42">
        <f t="shared" ref="G885:H885" si="356">G886</f>
        <v>2000</v>
      </c>
      <c r="H885" s="43">
        <f t="shared" si="356"/>
        <v>2000</v>
      </c>
    </row>
    <row r="886" spans="1:8" ht="36" x14ac:dyDescent="0.3">
      <c r="A886" s="9" t="s">
        <v>679</v>
      </c>
      <c r="B886" s="10" t="s">
        <v>203</v>
      </c>
      <c r="C886" s="10" t="s">
        <v>7</v>
      </c>
      <c r="D886" s="6" t="s">
        <v>680</v>
      </c>
      <c r="E886" s="6"/>
      <c r="F886" s="42">
        <f>F887</f>
        <v>2000</v>
      </c>
      <c r="G886" s="42">
        <f t="shared" ref="G886:H886" si="357">G887</f>
        <v>2000</v>
      </c>
      <c r="H886" s="43">
        <f t="shared" si="357"/>
        <v>2000</v>
      </c>
    </row>
    <row r="887" spans="1:8" ht="54" x14ac:dyDescent="0.3">
      <c r="A887" s="9" t="s">
        <v>681</v>
      </c>
      <c r="B887" s="10" t="s">
        <v>203</v>
      </c>
      <c r="C887" s="10" t="s">
        <v>7</v>
      </c>
      <c r="D887" s="6" t="s">
        <v>682</v>
      </c>
      <c r="E887" s="7"/>
      <c r="F887" s="42">
        <f>F888</f>
        <v>2000</v>
      </c>
      <c r="G887" s="42">
        <f t="shared" ref="G887:H887" si="358">G888</f>
        <v>2000</v>
      </c>
      <c r="H887" s="43">
        <f t="shared" si="358"/>
        <v>2000</v>
      </c>
    </row>
    <row r="888" spans="1:8" ht="18" x14ac:dyDescent="0.3">
      <c r="A888" s="9" t="s">
        <v>683</v>
      </c>
      <c r="B888" s="10" t="s">
        <v>203</v>
      </c>
      <c r="C888" s="10" t="s">
        <v>7</v>
      </c>
      <c r="D888" s="6" t="s">
        <v>684</v>
      </c>
      <c r="E888" s="7"/>
      <c r="F888" s="42">
        <f>F889</f>
        <v>2000</v>
      </c>
      <c r="G888" s="42">
        <f t="shared" ref="G888:H888" si="359">G889</f>
        <v>2000</v>
      </c>
      <c r="H888" s="43">
        <f t="shared" si="359"/>
        <v>2000</v>
      </c>
    </row>
    <row r="889" spans="1:8" ht="36" x14ac:dyDescent="0.3">
      <c r="A889" s="9" t="s">
        <v>30</v>
      </c>
      <c r="B889" s="10" t="s">
        <v>203</v>
      </c>
      <c r="C889" s="10" t="s">
        <v>7</v>
      </c>
      <c r="D889" s="6" t="s">
        <v>684</v>
      </c>
      <c r="E889" s="6" t="s">
        <v>31</v>
      </c>
      <c r="F889" s="42">
        <f>F890</f>
        <v>2000</v>
      </c>
      <c r="G889" s="42">
        <f t="shared" ref="G889:H889" si="360">G890</f>
        <v>2000</v>
      </c>
      <c r="H889" s="43">
        <f t="shared" si="360"/>
        <v>2000</v>
      </c>
    </row>
    <row r="890" spans="1:8" ht="54" x14ac:dyDescent="0.3">
      <c r="A890" s="9" t="s">
        <v>32</v>
      </c>
      <c r="B890" s="10" t="s">
        <v>203</v>
      </c>
      <c r="C890" s="10" t="s">
        <v>7</v>
      </c>
      <c r="D890" s="6" t="s">
        <v>684</v>
      </c>
      <c r="E890" s="6" t="s">
        <v>33</v>
      </c>
      <c r="F890" s="42">
        <f>2000</f>
        <v>2000</v>
      </c>
      <c r="G890" s="44">
        <f>2000</f>
        <v>2000</v>
      </c>
      <c r="H890" s="43">
        <f>2000</f>
        <v>2000</v>
      </c>
    </row>
    <row r="891" spans="1:8" ht="36" x14ac:dyDescent="0.3">
      <c r="A891" s="9" t="s">
        <v>685</v>
      </c>
      <c r="B891" s="10" t="s">
        <v>203</v>
      </c>
      <c r="C891" s="10" t="s">
        <v>35</v>
      </c>
      <c r="D891" s="11"/>
      <c r="E891" s="11"/>
      <c r="F891" s="42">
        <f>F892</f>
        <v>13450.6</v>
      </c>
      <c r="G891" s="42">
        <f t="shared" ref="G891:H891" si="361">G892</f>
        <v>12450.6</v>
      </c>
      <c r="H891" s="43">
        <f t="shared" si="361"/>
        <v>12450.6</v>
      </c>
    </row>
    <row r="892" spans="1:8" ht="18" x14ac:dyDescent="0.3">
      <c r="A892" s="9" t="s">
        <v>84</v>
      </c>
      <c r="B892" s="10" t="s">
        <v>203</v>
      </c>
      <c r="C892" s="10" t="s">
        <v>35</v>
      </c>
      <c r="D892" s="10" t="s">
        <v>85</v>
      </c>
      <c r="E892" s="10"/>
      <c r="F892" s="42">
        <f>F893</f>
        <v>13450.6</v>
      </c>
      <c r="G892" s="42">
        <f t="shared" ref="G892:H892" si="362">G893</f>
        <v>12450.6</v>
      </c>
      <c r="H892" s="43">
        <f t="shared" si="362"/>
        <v>12450.6</v>
      </c>
    </row>
    <row r="893" spans="1:8" ht="18" x14ac:dyDescent="0.3">
      <c r="A893" s="9" t="s">
        <v>12</v>
      </c>
      <c r="B893" s="10" t="s">
        <v>203</v>
      </c>
      <c r="C893" s="10" t="s">
        <v>35</v>
      </c>
      <c r="D893" s="6" t="s">
        <v>667</v>
      </c>
      <c r="E893" s="6"/>
      <c r="F893" s="42">
        <f>F894</f>
        <v>13450.6</v>
      </c>
      <c r="G893" s="42">
        <f t="shared" ref="G893:H893" si="363">G894</f>
        <v>12450.6</v>
      </c>
      <c r="H893" s="43">
        <f t="shared" si="363"/>
        <v>12450.6</v>
      </c>
    </row>
    <row r="894" spans="1:8" ht="54" x14ac:dyDescent="0.3">
      <c r="A894" s="9" t="s">
        <v>14</v>
      </c>
      <c r="B894" s="10" t="s">
        <v>203</v>
      </c>
      <c r="C894" s="10" t="s">
        <v>35</v>
      </c>
      <c r="D894" s="6" t="s">
        <v>668</v>
      </c>
      <c r="E894" s="7"/>
      <c r="F894" s="42">
        <f>F895</f>
        <v>13450.6</v>
      </c>
      <c r="G894" s="42">
        <f t="shared" ref="G894:H894" si="364">G895</f>
        <v>12450.6</v>
      </c>
      <c r="H894" s="43">
        <f t="shared" si="364"/>
        <v>12450.6</v>
      </c>
    </row>
    <row r="895" spans="1:8" ht="36" x14ac:dyDescent="0.3">
      <c r="A895" s="9" t="s">
        <v>48</v>
      </c>
      <c r="B895" s="10" t="s">
        <v>203</v>
      </c>
      <c r="C895" s="10" t="s">
        <v>35</v>
      </c>
      <c r="D895" s="6" t="s">
        <v>686</v>
      </c>
      <c r="E895" s="7"/>
      <c r="F895" s="42">
        <f>F896+F898+F900</f>
        <v>13450.6</v>
      </c>
      <c r="G895" s="42">
        <f t="shared" ref="G895:H895" si="365">G896+G898+G900</f>
        <v>12450.6</v>
      </c>
      <c r="H895" s="43">
        <f t="shared" si="365"/>
        <v>12450.6</v>
      </c>
    </row>
    <row r="896" spans="1:8" ht="90" x14ac:dyDescent="0.3">
      <c r="A896" s="9" t="s">
        <v>18</v>
      </c>
      <c r="B896" s="10" t="s">
        <v>203</v>
      </c>
      <c r="C896" s="10" t="s">
        <v>35</v>
      </c>
      <c r="D896" s="6" t="s">
        <v>686</v>
      </c>
      <c r="E896" s="6" t="s">
        <v>19</v>
      </c>
      <c r="F896" s="42">
        <f>F897</f>
        <v>11678.6</v>
      </c>
      <c r="G896" s="42">
        <f t="shared" ref="G896:H896" si="366">G897</f>
        <v>10678.6</v>
      </c>
      <c r="H896" s="43">
        <f t="shared" si="366"/>
        <v>10678.6</v>
      </c>
    </row>
    <row r="897" spans="1:8" ht="36" x14ac:dyDescent="0.3">
      <c r="A897" s="9" t="s">
        <v>118</v>
      </c>
      <c r="B897" s="10" t="s">
        <v>203</v>
      </c>
      <c r="C897" s="10" t="s">
        <v>35</v>
      </c>
      <c r="D897" s="6" t="s">
        <v>686</v>
      </c>
      <c r="E897" s="6" t="s">
        <v>119</v>
      </c>
      <c r="F897" s="42">
        <f>10678.6+1000</f>
        <v>11678.6</v>
      </c>
      <c r="G897" s="44">
        <f>10678.6</f>
        <v>10678.6</v>
      </c>
      <c r="H897" s="43">
        <f>10678.6</f>
        <v>10678.6</v>
      </c>
    </row>
    <row r="898" spans="1:8" ht="36" x14ac:dyDescent="0.3">
      <c r="A898" s="9" t="s">
        <v>30</v>
      </c>
      <c r="B898" s="10" t="s">
        <v>203</v>
      </c>
      <c r="C898" s="10" t="s">
        <v>35</v>
      </c>
      <c r="D898" s="6" t="s">
        <v>686</v>
      </c>
      <c r="E898" s="6" t="s">
        <v>31</v>
      </c>
      <c r="F898" s="42">
        <f>F899</f>
        <v>1767</v>
      </c>
      <c r="G898" s="42">
        <f t="shared" ref="G898:H898" si="367">G899</f>
        <v>1767</v>
      </c>
      <c r="H898" s="43">
        <f t="shared" si="367"/>
        <v>1767</v>
      </c>
    </row>
    <row r="899" spans="1:8" ht="54" x14ac:dyDescent="0.3">
      <c r="A899" s="9" t="s">
        <v>32</v>
      </c>
      <c r="B899" s="10" t="s">
        <v>203</v>
      </c>
      <c r="C899" s="10" t="s">
        <v>35</v>
      </c>
      <c r="D899" s="6" t="s">
        <v>686</v>
      </c>
      <c r="E899" s="6" t="s">
        <v>33</v>
      </c>
      <c r="F899" s="42">
        <f>1767</f>
        <v>1767</v>
      </c>
      <c r="G899" s="44">
        <f>1767</f>
        <v>1767</v>
      </c>
      <c r="H899" s="43">
        <f>1767</f>
        <v>1767</v>
      </c>
    </row>
    <row r="900" spans="1:8" ht="18" x14ac:dyDescent="0.3">
      <c r="A900" s="9" t="s">
        <v>44</v>
      </c>
      <c r="B900" s="10" t="s">
        <v>203</v>
      </c>
      <c r="C900" s="10" t="s">
        <v>35</v>
      </c>
      <c r="D900" s="6" t="s">
        <v>686</v>
      </c>
      <c r="E900" s="6" t="s">
        <v>45</v>
      </c>
      <c r="F900" s="42">
        <f>F901</f>
        <v>5</v>
      </c>
      <c r="G900" s="42">
        <f t="shared" ref="G900:H900" si="368">G901</f>
        <v>5</v>
      </c>
      <c r="H900" s="43">
        <f t="shared" si="368"/>
        <v>5</v>
      </c>
    </row>
    <row r="901" spans="1:8" ht="18.600000000000001" thickBot="1" x14ac:dyDescent="0.35">
      <c r="A901" s="12" t="s">
        <v>46</v>
      </c>
      <c r="B901" s="13" t="s">
        <v>203</v>
      </c>
      <c r="C901" s="13" t="s">
        <v>35</v>
      </c>
      <c r="D901" s="14" t="s">
        <v>686</v>
      </c>
      <c r="E901" s="14" t="s">
        <v>47</v>
      </c>
      <c r="F901" s="45">
        <f>5</f>
        <v>5</v>
      </c>
      <c r="G901" s="46">
        <f>5</f>
        <v>5</v>
      </c>
      <c r="H901" s="47">
        <f>5</f>
        <v>5</v>
      </c>
    </row>
    <row r="902" spans="1:8" ht="18" thickBot="1" x14ac:dyDescent="0.35">
      <c r="A902" s="33" t="s">
        <v>687</v>
      </c>
      <c r="B902" s="34" t="s">
        <v>154</v>
      </c>
      <c r="C902" s="34"/>
      <c r="D902" s="34"/>
      <c r="E902" s="34"/>
      <c r="F902" s="57">
        <f t="shared" ref="F902:F908" si="369">F903</f>
        <v>11514</v>
      </c>
      <c r="G902" s="57">
        <f t="shared" ref="G902:H902" si="370">G903</f>
        <v>11514</v>
      </c>
      <c r="H902" s="58">
        <f t="shared" si="370"/>
        <v>11514</v>
      </c>
    </row>
    <row r="903" spans="1:8" ht="18" x14ac:dyDescent="0.3">
      <c r="A903" s="8" t="s">
        <v>688</v>
      </c>
      <c r="B903" s="5" t="s">
        <v>154</v>
      </c>
      <c r="C903" s="5" t="s">
        <v>154</v>
      </c>
      <c r="D903" s="16"/>
      <c r="E903" s="16"/>
      <c r="F903" s="40">
        <f t="shared" si="369"/>
        <v>11514</v>
      </c>
      <c r="G903" s="40">
        <f t="shared" ref="G903:H903" si="371">G904</f>
        <v>11514</v>
      </c>
      <c r="H903" s="47">
        <f t="shared" si="371"/>
        <v>11514</v>
      </c>
    </row>
    <row r="904" spans="1:8" ht="18" x14ac:dyDescent="0.3">
      <c r="A904" s="9" t="s">
        <v>689</v>
      </c>
      <c r="B904" s="10" t="s">
        <v>154</v>
      </c>
      <c r="C904" s="10" t="s">
        <v>154</v>
      </c>
      <c r="D904" s="10" t="s">
        <v>690</v>
      </c>
      <c r="E904" s="10"/>
      <c r="F904" s="42">
        <f t="shared" si="369"/>
        <v>11514</v>
      </c>
      <c r="G904" s="42">
        <f t="shared" ref="G904:H904" si="372">G905</f>
        <v>11514</v>
      </c>
      <c r="H904" s="47">
        <f t="shared" si="372"/>
        <v>11514</v>
      </c>
    </row>
    <row r="905" spans="1:8" ht="36" x14ac:dyDescent="0.3">
      <c r="A905" s="9" t="s">
        <v>691</v>
      </c>
      <c r="B905" s="10" t="s">
        <v>154</v>
      </c>
      <c r="C905" s="10" t="s">
        <v>154</v>
      </c>
      <c r="D905" s="6" t="s">
        <v>692</v>
      </c>
      <c r="E905" s="6"/>
      <c r="F905" s="42">
        <f t="shared" si="369"/>
        <v>11514</v>
      </c>
      <c r="G905" s="42">
        <f t="shared" ref="G905:H905" si="373">G906</f>
        <v>11514</v>
      </c>
      <c r="H905" s="47">
        <f t="shared" si="373"/>
        <v>11514</v>
      </c>
    </row>
    <row r="906" spans="1:8" ht="54" x14ac:dyDescent="0.3">
      <c r="A906" s="9" t="s">
        <v>693</v>
      </c>
      <c r="B906" s="10" t="s">
        <v>154</v>
      </c>
      <c r="C906" s="10" t="s">
        <v>154</v>
      </c>
      <c r="D906" s="6" t="s">
        <v>694</v>
      </c>
      <c r="E906" s="7"/>
      <c r="F906" s="42">
        <f t="shared" si="369"/>
        <v>11514</v>
      </c>
      <c r="G906" s="42">
        <f t="shared" ref="G906:H906" si="374">G907</f>
        <v>11514</v>
      </c>
      <c r="H906" s="47">
        <f t="shared" si="374"/>
        <v>11514</v>
      </c>
    </row>
    <row r="907" spans="1:8" ht="108" x14ac:dyDescent="0.3">
      <c r="A907" s="9" t="s">
        <v>695</v>
      </c>
      <c r="B907" s="10" t="s">
        <v>154</v>
      </c>
      <c r="C907" s="10" t="s">
        <v>154</v>
      </c>
      <c r="D907" s="6" t="s">
        <v>696</v>
      </c>
      <c r="E907" s="7"/>
      <c r="F907" s="42">
        <f t="shared" si="369"/>
        <v>11514</v>
      </c>
      <c r="G907" s="42">
        <f t="shared" ref="G907:H907" si="375">G908</f>
        <v>11514</v>
      </c>
      <c r="H907" s="47">
        <f t="shared" si="375"/>
        <v>11514</v>
      </c>
    </row>
    <row r="908" spans="1:8" ht="36" x14ac:dyDescent="0.3">
      <c r="A908" s="9" t="s">
        <v>620</v>
      </c>
      <c r="B908" s="10" t="s">
        <v>154</v>
      </c>
      <c r="C908" s="10" t="s">
        <v>154</v>
      </c>
      <c r="D908" s="6" t="s">
        <v>696</v>
      </c>
      <c r="E908" s="6" t="s">
        <v>621</v>
      </c>
      <c r="F908" s="42">
        <f t="shared" si="369"/>
        <v>11514</v>
      </c>
      <c r="G908" s="42">
        <f t="shared" ref="G908:H908" si="376">G909</f>
        <v>11514</v>
      </c>
      <c r="H908" s="47">
        <f t="shared" si="376"/>
        <v>11514</v>
      </c>
    </row>
    <row r="909" spans="1:8" ht="36.6" thickBot="1" x14ac:dyDescent="0.35">
      <c r="A909" s="12" t="s">
        <v>622</v>
      </c>
      <c r="B909" s="13" t="s">
        <v>154</v>
      </c>
      <c r="C909" s="13" t="s">
        <v>154</v>
      </c>
      <c r="D909" s="14" t="s">
        <v>696</v>
      </c>
      <c r="E909" s="14" t="s">
        <v>623</v>
      </c>
      <c r="F909" s="45">
        <f>11514</f>
        <v>11514</v>
      </c>
      <c r="G909" s="46">
        <f>11514</f>
        <v>11514</v>
      </c>
      <c r="H909" s="47">
        <f>11514</f>
        <v>11514</v>
      </c>
    </row>
    <row r="910" spans="1:8" ht="18" thickBot="1" x14ac:dyDescent="0.35">
      <c r="A910" s="33" t="s">
        <v>697</v>
      </c>
      <c r="B910" s="34" t="s">
        <v>242</v>
      </c>
      <c r="C910" s="34"/>
      <c r="D910" s="34"/>
      <c r="E910" s="34"/>
      <c r="F910" s="57">
        <f>F911+F918+F955</f>
        <v>304368.40000000002</v>
      </c>
      <c r="G910" s="57">
        <f t="shared" ref="G910:H910" si="377">G911+G918+G955</f>
        <v>284116.8</v>
      </c>
      <c r="H910" s="58">
        <f t="shared" si="377"/>
        <v>284534.8</v>
      </c>
    </row>
    <row r="911" spans="1:8" ht="18" x14ac:dyDescent="0.3">
      <c r="A911" s="8" t="s">
        <v>698</v>
      </c>
      <c r="B911" s="5" t="s">
        <v>242</v>
      </c>
      <c r="C911" s="5" t="s">
        <v>7</v>
      </c>
      <c r="D911" s="16"/>
      <c r="E911" s="16"/>
      <c r="F911" s="40">
        <f t="shared" ref="F911:F916" si="378">F912</f>
        <v>29500</v>
      </c>
      <c r="G911" s="40">
        <f t="shared" ref="G911:H911" si="379">G912</f>
        <v>29500</v>
      </c>
      <c r="H911" s="41">
        <f t="shared" si="379"/>
        <v>29500</v>
      </c>
    </row>
    <row r="912" spans="1:8" ht="36" x14ac:dyDescent="0.3">
      <c r="A912" s="9" t="s">
        <v>445</v>
      </c>
      <c r="B912" s="10" t="s">
        <v>242</v>
      </c>
      <c r="C912" s="10" t="s">
        <v>7</v>
      </c>
      <c r="D912" s="10" t="s">
        <v>446</v>
      </c>
      <c r="E912" s="10"/>
      <c r="F912" s="42">
        <f t="shared" si="378"/>
        <v>29500</v>
      </c>
      <c r="G912" s="42">
        <f t="shared" ref="G912:H912" si="380">G913</f>
        <v>29500</v>
      </c>
      <c r="H912" s="43">
        <f t="shared" si="380"/>
        <v>29500</v>
      </c>
    </row>
    <row r="913" spans="1:8" ht="18" x14ac:dyDescent="0.3">
      <c r="A913" s="9" t="s">
        <v>447</v>
      </c>
      <c r="B913" s="10" t="s">
        <v>242</v>
      </c>
      <c r="C913" s="10" t="s">
        <v>7</v>
      </c>
      <c r="D913" s="6" t="s">
        <v>448</v>
      </c>
      <c r="E913" s="6"/>
      <c r="F913" s="42">
        <f t="shared" si="378"/>
        <v>29500</v>
      </c>
      <c r="G913" s="42">
        <f t="shared" ref="G913:H913" si="381">G914</f>
        <v>29500</v>
      </c>
      <c r="H913" s="43">
        <f t="shared" si="381"/>
        <v>29500</v>
      </c>
    </row>
    <row r="914" spans="1:8" ht="72" x14ac:dyDescent="0.3">
      <c r="A914" s="9" t="s">
        <v>699</v>
      </c>
      <c r="B914" s="10" t="s">
        <v>242</v>
      </c>
      <c r="C914" s="10" t="s">
        <v>7</v>
      </c>
      <c r="D914" s="6" t="s">
        <v>700</v>
      </c>
      <c r="E914" s="7"/>
      <c r="F914" s="42">
        <f t="shared" si="378"/>
        <v>29500</v>
      </c>
      <c r="G914" s="42">
        <f t="shared" ref="G914:H914" si="382">G915</f>
        <v>29500</v>
      </c>
      <c r="H914" s="43">
        <f t="shared" si="382"/>
        <v>29500</v>
      </c>
    </row>
    <row r="915" spans="1:8" ht="54" x14ac:dyDescent="0.3">
      <c r="A915" s="9" t="s">
        <v>701</v>
      </c>
      <c r="B915" s="10" t="s">
        <v>242</v>
      </c>
      <c r="C915" s="10" t="s">
        <v>7</v>
      </c>
      <c r="D915" s="6" t="s">
        <v>702</v>
      </c>
      <c r="E915" s="7"/>
      <c r="F915" s="42">
        <f t="shared" si="378"/>
        <v>29500</v>
      </c>
      <c r="G915" s="42">
        <f t="shared" ref="G915:H915" si="383">G916</f>
        <v>29500</v>
      </c>
      <c r="H915" s="43">
        <f t="shared" si="383"/>
        <v>29500</v>
      </c>
    </row>
    <row r="916" spans="1:8" ht="36" x14ac:dyDescent="0.3">
      <c r="A916" s="9" t="s">
        <v>620</v>
      </c>
      <c r="B916" s="10" t="s">
        <v>242</v>
      </c>
      <c r="C916" s="10" t="s">
        <v>7</v>
      </c>
      <c r="D916" s="6" t="s">
        <v>702</v>
      </c>
      <c r="E916" s="6" t="s">
        <v>621</v>
      </c>
      <c r="F916" s="42">
        <f t="shared" si="378"/>
        <v>29500</v>
      </c>
      <c r="G916" s="42">
        <f t="shared" ref="G916:H916" si="384">G917</f>
        <v>29500</v>
      </c>
      <c r="H916" s="43">
        <f t="shared" si="384"/>
        <v>29500</v>
      </c>
    </row>
    <row r="917" spans="1:8" ht="36" x14ac:dyDescent="0.3">
      <c r="A917" s="9" t="s">
        <v>703</v>
      </c>
      <c r="B917" s="10" t="s">
        <v>242</v>
      </c>
      <c r="C917" s="10" t="s">
        <v>7</v>
      </c>
      <c r="D917" s="6" t="s">
        <v>702</v>
      </c>
      <c r="E917" s="6" t="s">
        <v>704</v>
      </c>
      <c r="F917" s="42">
        <f>29500</f>
        <v>29500</v>
      </c>
      <c r="G917" s="44">
        <f>29500</f>
        <v>29500</v>
      </c>
      <c r="H917" s="43">
        <f>29500</f>
        <v>29500</v>
      </c>
    </row>
    <row r="918" spans="1:8" ht="18" x14ac:dyDescent="0.3">
      <c r="A918" s="9" t="s">
        <v>705</v>
      </c>
      <c r="B918" s="10" t="s">
        <v>242</v>
      </c>
      <c r="C918" s="10" t="s">
        <v>23</v>
      </c>
      <c r="D918" s="11"/>
      <c r="E918" s="11"/>
      <c r="F918" s="42">
        <f>F919+F925+F931</f>
        <v>120471.4</v>
      </c>
      <c r="G918" s="42">
        <f t="shared" ref="G918:H918" si="385">G919+G925+G931</f>
        <v>140871.79999999999</v>
      </c>
      <c r="H918" s="43">
        <f t="shared" si="385"/>
        <v>146071.79999999999</v>
      </c>
    </row>
    <row r="919" spans="1:8" ht="36" x14ac:dyDescent="0.3">
      <c r="A919" s="9" t="s">
        <v>445</v>
      </c>
      <c r="B919" s="10" t="s">
        <v>242</v>
      </c>
      <c r="C919" s="10" t="s">
        <v>23</v>
      </c>
      <c r="D919" s="10" t="s">
        <v>446</v>
      </c>
      <c r="E919" s="10"/>
      <c r="F919" s="42">
        <f>F920</f>
        <v>90411</v>
      </c>
      <c r="G919" s="42">
        <f t="shared" ref="G919:H919" si="386">G920</f>
        <v>97120</v>
      </c>
      <c r="H919" s="43">
        <f t="shared" si="386"/>
        <v>101103</v>
      </c>
    </row>
    <row r="920" spans="1:8" ht="18" x14ac:dyDescent="0.3">
      <c r="A920" s="9" t="s">
        <v>447</v>
      </c>
      <c r="B920" s="10" t="s">
        <v>242</v>
      </c>
      <c r="C920" s="10" t="s">
        <v>23</v>
      </c>
      <c r="D920" s="6" t="s">
        <v>448</v>
      </c>
      <c r="E920" s="6"/>
      <c r="F920" s="42">
        <f>F921</f>
        <v>90411</v>
      </c>
      <c r="G920" s="42">
        <f t="shared" ref="G920:H920" si="387">G921</f>
        <v>97120</v>
      </c>
      <c r="H920" s="43">
        <f t="shared" si="387"/>
        <v>101103</v>
      </c>
    </row>
    <row r="921" spans="1:8" ht="90" x14ac:dyDescent="0.3">
      <c r="A921" s="9" t="s">
        <v>449</v>
      </c>
      <c r="B921" s="10" t="s">
        <v>242</v>
      </c>
      <c r="C921" s="10" t="s">
        <v>23</v>
      </c>
      <c r="D921" s="6" t="s">
        <v>450</v>
      </c>
      <c r="E921" s="7"/>
      <c r="F921" s="42">
        <f>F922</f>
        <v>90411</v>
      </c>
      <c r="G921" s="42">
        <f t="shared" ref="G921:H921" si="388">G922</f>
        <v>97120</v>
      </c>
      <c r="H921" s="43">
        <f t="shared" si="388"/>
        <v>101103</v>
      </c>
    </row>
    <row r="922" spans="1:8" ht="36" x14ac:dyDescent="0.3">
      <c r="A922" s="9" t="s">
        <v>706</v>
      </c>
      <c r="B922" s="10" t="s">
        <v>242</v>
      </c>
      <c r="C922" s="10" t="s">
        <v>23</v>
      </c>
      <c r="D922" s="6" t="s">
        <v>707</v>
      </c>
      <c r="E922" s="7"/>
      <c r="F922" s="42">
        <f>F923</f>
        <v>90411</v>
      </c>
      <c r="G922" s="42">
        <f t="shared" ref="G922:H922" si="389">G923</f>
        <v>97120</v>
      </c>
      <c r="H922" s="43">
        <f t="shared" si="389"/>
        <v>101103</v>
      </c>
    </row>
    <row r="923" spans="1:8" ht="36" x14ac:dyDescent="0.3">
      <c r="A923" s="9" t="s">
        <v>620</v>
      </c>
      <c r="B923" s="10" t="s">
        <v>242</v>
      </c>
      <c r="C923" s="10" t="s">
        <v>23</v>
      </c>
      <c r="D923" s="6" t="s">
        <v>707</v>
      </c>
      <c r="E923" s="6" t="s">
        <v>621</v>
      </c>
      <c r="F923" s="42">
        <f>F924</f>
        <v>90411</v>
      </c>
      <c r="G923" s="42">
        <f t="shared" ref="G923:H923" si="390">G924</f>
        <v>97120</v>
      </c>
      <c r="H923" s="43">
        <f t="shared" si="390"/>
        <v>101103</v>
      </c>
    </row>
    <row r="924" spans="1:8" ht="36" x14ac:dyDescent="0.3">
      <c r="A924" s="9" t="s">
        <v>622</v>
      </c>
      <c r="B924" s="10" t="s">
        <v>242</v>
      </c>
      <c r="C924" s="10" t="s">
        <v>23</v>
      </c>
      <c r="D924" s="6" t="s">
        <v>707</v>
      </c>
      <c r="E924" s="6" t="s">
        <v>623</v>
      </c>
      <c r="F924" s="42">
        <f>90411</f>
        <v>90411</v>
      </c>
      <c r="G924" s="44">
        <f>97120</f>
        <v>97120</v>
      </c>
      <c r="H924" s="43">
        <f>101103</f>
        <v>101103</v>
      </c>
    </row>
    <row r="925" spans="1:8" ht="36" x14ac:dyDescent="0.3">
      <c r="A925" s="9" t="s">
        <v>194</v>
      </c>
      <c r="B925" s="10" t="s">
        <v>242</v>
      </c>
      <c r="C925" s="10" t="s">
        <v>23</v>
      </c>
      <c r="D925" s="10" t="s">
        <v>195</v>
      </c>
      <c r="E925" s="10"/>
      <c r="F925" s="42">
        <f>F926</f>
        <v>321</v>
      </c>
      <c r="G925" s="42">
        <f t="shared" ref="G925:H925" si="391">G926</f>
        <v>2192</v>
      </c>
      <c r="H925" s="43">
        <f t="shared" si="391"/>
        <v>2307</v>
      </c>
    </row>
    <row r="926" spans="1:8" ht="36" x14ac:dyDescent="0.3">
      <c r="A926" s="9" t="s">
        <v>708</v>
      </c>
      <c r="B926" s="10" t="s">
        <v>242</v>
      </c>
      <c r="C926" s="10" t="s">
        <v>23</v>
      </c>
      <c r="D926" s="6" t="s">
        <v>709</v>
      </c>
      <c r="E926" s="6"/>
      <c r="F926" s="42">
        <f>F927</f>
        <v>321</v>
      </c>
      <c r="G926" s="42">
        <f t="shared" ref="G926:H926" si="392">G927</f>
        <v>2192</v>
      </c>
      <c r="H926" s="43">
        <f t="shared" si="392"/>
        <v>2307</v>
      </c>
    </row>
    <row r="927" spans="1:8" ht="54" x14ac:dyDescent="0.3">
      <c r="A927" s="9" t="s">
        <v>710</v>
      </c>
      <c r="B927" s="10" t="s">
        <v>242</v>
      </c>
      <c r="C927" s="10" t="s">
        <v>23</v>
      </c>
      <c r="D927" s="6" t="s">
        <v>711</v>
      </c>
      <c r="E927" s="7"/>
      <c r="F927" s="42">
        <f>F928</f>
        <v>321</v>
      </c>
      <c r="G927" s="42">
        <f t="shared" ref="G927:H927" si="393">G928</f>
        <v>2192</v>
      </c>
      <c r="H927" s="43">
        <f t="shared" si="393"/>
        <v>2307</v>
      </c>
    </row>
    <row r="928" spans="1:8" ht="36" x14ac:dyDescent="0.3">
      <c r="A928" s="9" t="s">
        <v>712</v>
      </c>
      <c r="B928" s="10" t="s">
        <v>242</v>
      </c>
      <c r="C928" s="10" t="s">
        <v>23</v>
      </c>
      <c r="D928" s="6" t="s">
        <v>713</v>
      </c>
      <c r="E928" s="7"/>
      <c r="F928" s="42">
        <f>F929</f>
        <v>321</v>
      </c>
      <c r="G928" s="42">
        <f t="shared" ref="G928:H928" si="394">G929</f>
        <v>2192</v>
      </c>
      <c r="H928" s="43">
        <f t="shared" si="394"/>
        <v>2307</v>
      </c>
    </row>
    <row r="929" spans="1:8" ht="36" x14ac:dyDescent="0.3">
      <c r="A929" s="9" t="s">
        <v>620</v>
      </c>
      <c r="B929" s="10" t="s">
        <v>242</v>
      </c>
      <c r="C929" s="10" t="s">
        <v>23</v>
      </c>
      <c r="D929" s="6" t="s">
        <v>713</v>
      </c>
      <c r="E929" s="6" t="s">
        <v>621</v>
      </c>
      <c r="F929" s="42">
        <f>F930</f>
        <v>321</v>
      </c>
      <c r="G929" s="42">
        <f t="shared" ref="G929:H929" si="395">G930</f>
        <v>2192</v>
      </c>
      <c r="H929" s="43">
        <f t="shared" si="395"/>
        <v>2307</v>
      </c>
    </row>
    <row r="930" spans="1:8" ht="36" x14ac:dyDescent="0.3">
      <c r="A930" s="9" t="s">
        <v>622</v>
      </c>
      <c r="B930" s="10" t="s">
        <v>242</v>
      </c>
      <c r="C930" s="10" t="s">
        <v>23</v>
      </c>
      <c r="D930" s="6" t="s">
        <v>713</v>
      </c>
      <c r="E930" s="6" t="s">
        <v>623</v>
      </c>
      <c r="F930" s="42">
        <v>321</v>
      </c>
      <c r="G930" s="44">
        <v>2192</v>
      </c>
      <c r="H930" s="43">
        <v>2307</v>
      </c>
    </row>
    <row r="931" spans="1:8" ht="18" x14ac:dyDescent="0.3">
      <c r="A931" s="9" t="s">
        <v>267</v>
      </c>
      <c r="B931" s="10" t="s">
        <v>242</v>
      </c>
      <c r="C931" s="10" t="s">
        <v>23</v>
      </c>
      <c r="D931" s="10" t="s">
        <v>268</v>
      </c>
      <c r="E931" s="10"/>
      <c r="F931" s="42">
        <f>F932+F937+F942+F947</f>
        <v>29739.4</v>
      </c>
      <c r="G931" s="42">
        <f t="shared" ref="G931:H931" si="396">G932+G937+G942+G947+G952</f>
        <v>41559.800000000003</v>
      </c>
      <c r="H931" s="43">
        <f t="shared" si="396"/>
        <v>42661.8</v>
      </c>
    </row>
    <row r="932" spans="1:8" ht="36" x14ac:dyDescent="0.3">
      <c r="A932" s="9" t="s">
        <v>714</v>
      </c>
      <c r="B932" s="10" t="s">
        <v>242</v>
      </c>
      <c r="C932" s="10" t="s">
        <v>23</v>
      </c>
      <c r="D932" s="6" t="s">
        <v>715</v>
      </c>
      <c r="E932" s="6"/>
      <c r="F932" s="42">
        <f>F933</f>
        <v>21827.200000000001</v>
      </c>
      <c r="G932" s="42">
        <f t="shared" ref="G932:H932" si="397">G933</f>
        <v>21827.200000000001</v>
      </c>
      <c r="H932" s="43">
        <f t="shared" si="397"/>
        <v>21827.200000000001</v>
      </c>
    </row>
    <row r="933" spans="1:8" ht="90" x14ac:dyDescent="0.3">
      <c r="A933" s="9" t="s">
        <v>716</v>
      </c>
      <c r="B933" s="10" t="s">
        <v>242</v>
      </c>
      <c r="C933" s="10" t="s">
        <v>23</v>
      </c>
      <c r="D933" s="6" t="s">
        <v>717</v>
      </c>
      <c r="E933" s="7"/>
      <c r="F933" s="42">
        <f>F934</f>
        <v>21827.200000000001</v>
      </c>
      <c r="G933" s="42">
        <f t="shared" ref="G933:H933" si="398">G934</f>
        <v>21827.200000000001</v>
      </c>
      <c r="H933" s="43">
        <f t="shared" si="398"/>
        <v>21827.200000000001</v>
      </c>
    </row>
    <row r="934" spans="1:8" ht="36" x14ac:dyDescent="0.3">
      <c r="A934" s="9" t="s">
        <v>718</v>
      </c>
      <c r="B934" s="10" t="s">
        <v>242</v>
      </c>
      <c r="C934" s="10" t="s">
        <v>23</v>
      </c>
      <c r="D934" s="6" t="s">
        <v>719</v>
      </c>
      <c r="E934" s="7"/>
      <c r="F934" s="42">
        <f>F935</f>
        <v>21827.200000000001</v>
      </c>
      <c r="G934" s="42">
        <f t="shared" ref="G934:H934" si="399">G935</f>
        <v>21827.200000000001</v>
      </c>
      <c r="H934" s="43">
        <f t="shared" si="399"/>
        <v>21827.200000000001</v>
      </c>
    </row>
    <row r="935" spans="1:8" ht="36" x14ac:dyDescent="0.3">
      <c r="A935" s="9" t="s">
        <v>620</v>
      </c>
      <c r="B935" s="10" t="s">
        <v>242</v>
      </c>
      <c r="C935" s="10" t="s">
        <v>23</v>
      </c>
      <c r="D935" s="6" t="s">
        <v>719</v>
      </c>
      <c r="E935" s="6" t="s">
        <v>621</v>
      </c>
      <c r="F935" s="42">
        <f>F936</f>
        <v>21827.200000000001</v>
      </c>
      <c r="G935" s="42">
        <f t="shared" ref="G935:H935" si="400">G936</f>
        <v>21827.200000000001</v>
      </c>
      <c r="H935" s="43">
        <f t="shared" si="400"/>
        <v>21827.200000000001</v>
      </c>
    </row>
    <row r="936" spans="1:8" ht="36" x14ac:dyDescent="0.3">
      <c r="A936" s="9" t="s">
        <v>622</v>
      </c>
      <c r="B936" s="10" t="s">
        <v>242</v>
      </c>
      <c r="C936" s="10" t="s">
        <v>23</v>
      </c>
      <c r="D936" s="6" t="s">
        <v>719</v>
      </c>
      <c r="E936" s="6" t="s">
        <v>623</v>
      </c>
      <c r="F936" s="42">
        <f>21827.2</f>
        <v>21827.200000000001</v>
      </c>
      <c r="G936" s="44">
        <f>21827.2</f>
        <v>21827.200000000001</v>
      </c>
      <c r="H936" s="43">
        <f>21827.2</f>
        <v>21827.200000000001</v>
      </c>
    </row>
    <row r="937" spans="1:8" ht="18" x14ac:dyDescent="0.3">
      <c r="A937" s="9" t="s">
        <v>720</v>
      </c>
      <c r="B937" s="10" t="s">
        <v>242</v>
      </c>
      <c r="C937" s="10" t="s">
        <v>23</v>
      </c>
      <c r="D937" s="6" t="s">
        <v>721</v>
      </c>
      <c r="E937" s="6"/>
      <c r="F937" s="42">
        <f>F938</f>
        <v>266.60000000000002</v>
      </c>
      <c r="G937" s="42">
        <f t="shared" ref="G937:H937" si="401">G938</f>
        <v>266.60000000000002</v>
      </c>
      <c r="H937" s="43">
        <f t="shared" si="401"/>
        <v>266.60000000000002</v>
      </c>
    </row>
    <row r="938" spans="1:8" ht="72" x14ac:dyDescent="0.3">
      <c r="A938" s="9" t="s">
        <v>722</v>
      </c>
      <c r="B938" s="10" t="s">
        <v>242</v>
      </c>
      <c r="C938" s="10" t="s">
        <v>23</v>
      </c>
      <c r="D938" s="6" t="s">
        <v>723</v>
      </c>
      <c r="E938" s="7"/>
      <c r="F938" s="42">
        <f>F939</f>
        <v>266.60000000000002</v>
      </c>
      <c r="G938" s="42">
        <f t="shared" ref="G938:H938" si="402">G939</f>
        <v>266.60000000000002</v>
      </c>
      <c r="H938" s="43">
        <f t="shared" si="402"/>
        <v>266.60000000000002</v>
      </c>
    </row>
    <row r="939" spans="1:8" ht="36" x14ac:dyDescent="0.3">
      <c r="A939" s="9" t="s">
        <v>724</v>
      </c>
      <c r="B939" s="10" t="s">
        <v>242</v>
      </c>
      <c r="C939" s="10" t="s">
        <v>23</v>
      </c>
      <c r="D939" s="6" t="s">
        <v>725</v>
      </c>
      <c r="E939" s="7"/>
      <c r="F939" s="42">
        <f>F940</f>
        <v>266.60000000000002</v>
      </c>
      <c r="G939" s="42">
        <f t="shared" ref="G939:H939" si="403">G940</f>
        <v>266.60000000000002</v>
      </c>
      <c r="H939" s="43">
        <f t="shared" si="403"/>
        <v>266.60000000000002</v>
      </c>
    </row>
    <row r="940" spans="1:8" ht="36" x14ac:dyDescent="0.3">
      <c r="A940" s="9" t="s">
        <v>620</v>
      </c>
      <c r="B940" s="10" t="s">
        <v>242</v>
      </c>
      <c r="C940" s="10" t="s">
        <v>23</v>
      </c>
      <c r="D940" s="6" t="s">
        <v>725</v>
      </c>
      <c r="E940" s="6" t="s">
        <v>621</v>
      </c>
      <c r="F940" s="42">
        <f>F941</f>
        <v>266.60000000000002</v>
      </c>
      <c r="G940" s="42">
        <f t="shared" ref="G940:H940" si="404">G941</f>
        <v>266.60000000000002</v>
      </c>
      <c r="H940" s="43">
        <f t="shared" si="404"/>
        <v>266.60000000000002</v>
      </c>
    </row>
    <row r="941" spans="1:8" ht="36" x14ac:dyDescent="0.3">
      <c r="A941" s="9" t="s">
        <v>622</v>
      </c>
      <c r="B941" s="10" t="s">
        <v>242</v>
      </c>
      <c r="C941" s="10" t="s">
        <v>23</v>
      </c>
      <c r="D941" s="6" t="s">
        <v>725</v>
      </c>
      <c r="E941" s="6" t="s">
        <v>623</v>
      </c>
      <c r="F941" s="42">
        <f>266.6</f>
        <v>266.60000000000002</v>
      </c>
      <c r="G941" s="44">
        <f>266.6</f>
        <v>266.60000000000002</v>
      </c>
      <c r="H941" s="43">
        <f>266.6</f>
        <v>266.60000000000002</v>
      </c>
    </row>
    <row r="942" spans="1:8" ht="36" x14ac:dyDescent="0.3">
      <c r="A942" s="9" t="s">
        <v>726</v>
      </c>
      <c r="B942" s="10" t="s">
        <v>242</v>
      </c>
      <c r="C942" s="10" t="s">
        <v>23</v>
      </c>
      <c r="D942" s="6" t="s">
        <v>727</v>
      </c>
      <c r="E942" s="6"/>
      <c r="F942" s="42">
        <f>F943</f>
        <v>5441.6</v>
      </c>
      <c r="G942" s="42">
        <f t="shared" ref="G942:H942" si="405">G943</f>
        <v>19466</v>
      </c>
      <c r="H942" s="43">
        <f t="shared" si="405"/>
        <v>19466</v>
      </c>
    </row>
    <row r="943" spans="1:8" ht="72" x14ac:dyDescent="0.3">
      <c r="A943" s="9" t="s">
        <v>728</v>
      </c>
      <c r="B943" s="10" t="s">
        <v>242</v>
      </c>
      <c r="C943" s="10" t="s">
        <v>23</v>
      </c>
      <c r="D943" s="6" t="s">
        <v>729</v>
      </c>
      <c r="E943" s="7"/>
      <c r="F943" s="42">
        <f>F944</f>
        <v>5441.6</v>
      </c>
      <c r="G943" s="42">
        <f t="shared" ref="G943:H943" si="406">G944</f>
        <v>19466</v>
      </c>
      <c r="H943" s="43">
        <f t="shared" si="406"/>
        <v>19466</v>
      </c>
    </row>
    <row r="944" spans="1:8" ht="36" x14ac:dyDescent="0.3">
      <c r="A944" s="9" t="s">
        <v>730</v>
      </c>
      <c r="B944" s="10" t="s">
        <v>242</v>
      </c>
      <c r="C944" s="10" t="s">
        <v>23</v>
      </c>
      <c r="D944" s="6" t="s">
        <v>731</v>
      </c>
      <c r="E944" s="7"/>
      <c r="F944" s="42">
        <f>F945</f>
        <v>5441.6</v>
      </c>
      <c r="G944" s="42">
        <f t="shared" ref="G944:H944" si="407">G945</f>
        <v>19466</v>
      </c>
      <c r="H944" s="43">
        <f t="shared" si="407"/>
        <v>19466</v>
      </c>
    </row>
    <row r="945" spans="1:8" ht="36" x14ac:dyDescent="0.3">
      <c r="A945" s="9" t="s">
        <v>620</v>
      </c>
      <c r="B945" s="10" t="s">
        <v>242</v>
      </c>
      <c r="C945" s="10" t="s">
        <v>23</v>
      </c>
      <c r="D945" s="6" t="s">
        <v>731</v>
      </c>
      <c r="E945" s="6" t="s">
        <v>621</v>
      </c>
      <c r="F945" s="42">
        <f>F946</f>
        <v>5441.6</v>
      </c>
      <c r="G945" s="42">
        <f t="shared" ref="G945:H945" si="408">G946</f>
        <v>19466</v>
      </c>
      <c r="H945" s="43">
        <f t="shared" si="408"/>
        <v>19466</v>
      </c>
    </row>
    <row r="946" spans="1:8" ht="36" x14ac:dyDescent="0.3">
      <c r="A946" s="9" t="s">
        <v>622</v>
      </c>
      <c r="B946" s="10" t="s">
        <v>242</v>
      </c>
      <c r="C946" s="10" t="s">
        <v>23</v>
      </c>
      <c r="D946" s="6" t="s">
        <v>731</v>
      </c>
      <c r="E946" s="6" t="s">
        <v>623</v>
      </c>
      <c r="F946" s="42">
        <v>5441.6</v>
      </c>
      <c r="G946" s="44">
        <v>19466</v>
      </c>
      <c r="H946" s="43">
        <v>19466</v>
      </c>
    </row>
    <row r="947" spans="1:8" ht="54" x14ac:dyDescent="0.3">
      <c r="A947" s="9" t="s">
        <v>732</v>
      </c>
      <c r="B947" s="10" t="s">
        <v>242</v>
      </c>
      <c r="C947" s="10" t="s">
        <v>23</v>
      </c>
      <c r="D947" s="6" t="s">
        <v>733</v>
      </c>
      <c r="E947" s="6"/>
      <c r="F947" s="42">
        <f>F948</f>
        <v>2204</v>
      </c>
      <c r="G947" s="42">
        <f t="shared" ref="G947:H947" si="409">G948</f>
        <v>0</v>
      </c>
      <c r="H947" s="43">
        <f t="shared" si="409"/>
        <v>1102</v>
      </c>
    </row>
    <row r="948" spans="1:8" ht="126" x14ac:dyDescent="0.3">
      <c r="A948" s="9" t="s">
        <v>734</v>
      </c>
      <c r="B948" s="10" t="s">
        <v>242</v>
      </c>
      <c r="C948" s="10" t="s">
        <v>23</v>
      </c>
      <c r="D948" s="6" t="s">
        <v>735</v>
      </c>
      <c r="E948" s="7"/>
      <c r="F948" s="42">
        <f>F949+F952</f>
        <v>2204</v>
      </c>
      <c r="G948" s="42">
        <f t="shared" ref="G948:H948" si="410">G949+G952</f>
        <v>0</v>
      </c>
      <c r="H948" s="43">
        <f t="shared" si="410"/>
        <v>1102</v>
      </c>
    </row>
    <row r="949" spans="1:8" ht="72" x14ac:dyDescent="0.3">
      <c r="A949" s="9" t="s">
        <v>736</v>
      </c>
      <c r="B949" s="10" t="s">
        <v>242</v>
      </c>
      <c r="C949" s="10" t="s">
        <v>23</v>
      </c>
      <c r="D949" s="6" t="s">
        <v>737</v>
      </c>
      <c r="E949" s="7"/>
      <c r="F949" s="42">
        <f>F950</f>
        <v>1102</v>
      </c>
      <c r="G949" s="42">
        <f t="shared" ref="G949:H949" si="411">G950</f>
        <v>0</v>
      </c>
      <c r="H949" s="43">
        <f t="shared" si="411"/>
        <v>1102</v>
      </c>
    </row>
    <row r="950" spans="1:8" ht="36" x14ac:dyDescent="0.3">
      <c r="A950" s="9" t="s">
        <v>620</v>
      </c>
      <c r="B950" s="10" t="s">
        <v>242</v>
      </c>
      <c r="C950" s="10" t="s">
        <v>23</v>
      </c>
      <c r="D950" s="6" t="s">
        <v>737</v>
      </c>
      <c r="E950" s="6" t="s">
        <v>621</v>
      </c>
      <c r="F950" s="42">
        <f>F951</f>
        <v>1102</v>
      </c>
      <c r="G950" s="42">
        <f t="shared" ref="G950:H950" si="412">G951</f>
        <v>0</v>
      </c>
      <c r="H950" s="43">
        <f t="shared" si="412"/>
        <v>1102</v>
      </c>
    </row>
    <row r="951" spans="1:8" ht="36" x14ac:dyDescent="0.3">
      <c r="A951" s="9" t="s">
        <v>622</v>
      </c>
      <c r="B951" s="10" t="s">
        <v>242</v>
      </c>
      <c r="C951" s="10" t="s">
        <v>23</v>
      </c>
      <c r="D951" s="6" t="s">
        <v>737</v>
      </c>
      <c r="E951" s="6" t="s">
        <v>623</v>
      </c>
      <c r="F951" s="42">
        <f>1102</f>
        <v>1102</v>
      </c>
      <c r="G951" s="44">
        <v>0</v>
      </c>
      <c r="H951" s="43">
        <f>1102</f>
        <v>1102</v>
      </c>
    </row>
    <row r="952" spans="1:8" ht="90" x14ac:dyDescent="0.3">
      <c r="A952" s="9" t="s">
        <v>738</v>
      </c>
      <c r="B952" s="10" t="s">
        <v>242</v>
      </c>
      <c r="C952" s="10" t="s">
        <v>23</v>
      </c>
      <c r="D952" s="6" t="s">
        <v>739</v>
      </c>
      <c r="E952" s="7"/>
      <c r="F952" s="42">
        <f>F953</f>
        <v>1102</v>
      </c>
      <c r="G952" s="42">
        <f t="shared" ref="G952:H952" si="413">G953</f>
        <v>0</v>
      </c>
      <c r="H952" s="43">
        <f t="shared" si="413"/>
        <v>0</v>
      </c>
    </row>
    <row r="953" spans="1:8" ht="36" x14ac:dyDescent="0.3">
      <c r="A953" s="9" t="s">
        <v>620</v>
      </c>
      <c r="B953" s="10" t="s">
        <v>242</v>
      </c>
      <c r="C953" s="10" t="s">
        <v>23</v>
      </c>
      <c r="D953" s="6" t="s">
        <v>739</v>
      </c>
      <c r="E953" s="6" t="s">
        <v>621</v>
      </c>
      <c r="F953" s="42">
        <f>F954</f>
        <v>1102</v>
      </c>
      <c r="G953" s="42">
        <f t="shared" ref="G953:H953" si="414">G954</f>
        <v>0</v>
      </c>
      <c r="H953" s="43">
        <f t="shared" si="414"/>
        <v>0</v>
      </c>
    </row>
    <row r="954" spans="1:8" ht="36" x14ac:dyDescent="0.3">
      <c r="A954" s="9" t="s">
        <v>622</v>
      </c>
      <c r="B954" s="10" t="s">
        <v>242</v>
      </c>
      <c r="C954" s="10" t="s">
        <v>23</v>
      </c>
      <c r="D954" s="6" t="s">
        <v>739</v>
      </c>
      <c r="E954" s="6" t="s">
        <v>623</v>
      </c>
      <c r="F954" s="42">
        <f>1102</f>
        <v>1102</v>
      </c>
      <c r="G954" s="44">
        <f>0</f>
        <v>0</v>
      </c>
      <c r="H954" s="43">
        <f>0</f>
        <v>0</v>
      </c>
    </row>
    <row r="955" spans="1:8" ht="18" x14ac:dyDescent="0.3">
      <c r="A955" s="9" t="s">
        <v>740</v>
      </c>
      <c r="B955" s="10" t="s">
        <v>242</v>
      </c>
      <c r="C955" s="10" t="s">
        <v>35</v>
      </c>
      <c r="D955" s="11"/>
      <c r="E955" s="11"/>
      <c r="F955" s="42">
        <f>F956+F964</f>
        <v>154397</v>
      </c>
      <c r="G955" s="42">
        <f t="shared" ref="G955:H955" si="415">G956+G964</f>
        <v>113745</v>
      </c>
      <c r="H955" s="43">
        <f t="shared" si="415"/>
        <v>108963</v>
      </c>
    </row>
    <row r="956" spans="1:8" ht="18" x14ac:dyDescent="0.3">
      <c r="A956" s="9" t="s">
        <v>96</v>
      </c>
      <c r="B956" s="10" t="s">
        <v>242</v>
      </c>
      <c r="C956" s="10" t="s">
        <v>35</v>
      </c>
      <c r="D956" s="10" t="s">
        <v>97</v>
      </c>
      <c r="E956" s="10"/>
      <c r="F956" s="42">
        <f>F957</f>
        <v>73093</v>
      </c>
      <c r="G956" s="42">
        <f t="shared" ref="G956:H956" si="416">G957</f>
        <v>73093</v>
      </c>
      <c r="H956" s="43">
        <f t="shared" si="416"/>
        <v>73093</v>
      </c>
    </row>
    <row r="957" spans="1:8" ht="18" x14ac:dyDescent="0.3">
      <c r="A957" s="9" t="s">
        <v>487</v>
      </c>
      <c r="B957" s="10" t="s">
        <v>242</v>
      </c>
      <c r="C957" s="10" t="s">
        <v>35</v>
      </c>
      <c r="D957" s="6" t="s">
        <v>488</v>
      </c>
      <c r="E957" s="6"/>
      <c r="F957" s="42">
        <f>F958</f>
        <v>73093</v>
      </c>
      <c r="G957" s="42">
        <f t="shared" ref="G957:H957" si="417">G958</f>
        <v>73093</v>
      </c>
      <c r="H957" s="43">
        <f t="shared" si="417"/>
        <v>73093</v>
      </c>
    </row>
    <row r="958" spans="1:8" ht="72" x14ac:dyDescent="0.3">
      <c r="A958" s="9" t="s">
        <v>494</v>
      </c>
      <c r="B958" s="10" t="s">
        <v>242</v>
      </c>
      <c r="C958" s="10" t="s">
        <v>35</v>
      </c>
      <c r="D958" s="6" t="s">
        <v>495</v>
      </c>
      <c r="E958" s="7"/>
      <c r="F958" s="42">
        <f>F959</f>
        <v>73093</v>
      </c>
      <c r="G958" s="42">
        <f t="shared" ref="G958:H958" si="418">G959</f>
        <v>73093</v>
      </c>
      <c r="H958" s="43">
        <f t="shared" si="418"/>
        <v>73093</v>
      </c>
    </row>
    <row r="959" spans="1:8" ht="108" x14ac:dyDescent="0.3">
      <c r="A959" s="9" t="s">
        <v>600</v>
      </c>
      <c r="B959" s="10" t="s">
        <v>242</v>
      </c>
      <c r="C959" s="10" t="s">
        <v>35</v>
      </c>
      <c r="D959" s="6" t="s">
        <v>601</v>
      </c>
      <c r="E959" s="7"/>
      <c r="F959" s="42">
        <f>F960+F962</f>
        <v>73093</v>
      </c>
      <c r="G959" s="42">
        <f t="shared" ref="G959:H959" si="419">G960+G962</f>
        <v>73093</v>
      </c>
      <c r="H959" s="43">
        <f t="shared" si="419"/>
        <v>73093</v>
      </c>
    </row>
    <row r="960" spans="1:8" ht="36" x14ac:dyDescent="0.3">
      <c r="A960" s="9" t="s">
        <v>30</v>
      </c>
      <c r="B960" s="10" t="s">
        <v>242</v>
      </c>
      <c r="C960" s="10" t="s">
        <v>35</v>
      </c>
      <c r="D960" s="6" t="s">
        <v>601</v>
      </c>
      <c r="E960" s="6" t="s">
        <v>31</v>
      </c>
      <c r="F960" s="42">
        <f>F961</f>
        <v>724</v>
      </c>
      <c r="G960" s="42">
        <f t="shared" ref="G960:H960" si="420">G961</f>
        <v>724</v>
      </c>
      <c r="H960" s="43">
        <f t="shared" si="420"/>
        <v>724</v>
      </c>
    </row>
    <row r="961" spans="1:8" ht="54" x14ac:dyDescent="0.3">
      <c r="A961" s="9" t="s">
        <v>32</v>
      </c>
      <c r="B961" s="10" t="s">
        <v>242</v>
      </c>
      <c r="C961" s="10" t="s">
        <v>35</v>
      </c>
      <c r="D961" s="6" t="s">
        <v>601</v>
      </c>
      <c r="E961" s="6" t="s">
        <v>33</v>
      </c>
      <c r="F961" s="42">
        <f>724</f>
        <v>724</v>
      </c>
      <c r="G961" s="44">
        <f>724</f>
        <v>724</v>
      </c>
      <c r="H961" s="43">
        <f>724</f>
        <v>724</v>
      </c>
    </row>
    <row r="962" spans="1:8" ht="36" x14ac:dyDescent="0.3">
      <c r="A962" s="9" t="s">
        <v>620</v>
      </c>
      <c r="B962" s="10" t="s">
        <v>242</v>
      </c>
      <c r="C962" s="10" t="s">
        <v>35</v>
      </c>
      <c r="D962" s="6" t="s">
        <v>601</v>
      </c>
      <c r="E962" s="6" t="s">
        <v>621</v>
      </c>
      <c r="F962" s="42">
        <f>F963</f>
        <v>72369</v>
      </c>
      <c r="G962" s="42">
        <f t="shared" ref="G962:H962" si="421">G963</f>
        <v>72369</v>
      </c>
      <c r="H962" s="43">
        <f t="shared" si="421"/>
        <v>72369</v>
      </c>
    </row>
    <row r="963" spans="1:8" ht="36" x14ac:dyDescent="0.3">
      <c r="A963" s="9" t="s">
        <v>703</v>
      </c>
      <c r="B963" s="10" t="s">
        <v>242</v>
      </c>
      <c r="C963" s="10" t="s">
        <v>35</v>
      </c>
      <c r="D963" s="6" t="s">
        <v>601</v>
      </c>
      <c r="E963" s="6" t="s">
        <v>704</v>
      </c>
      <c r="F963" s="42">
        <f>72369</f>
        <v>72369</v>
      </c>
      <c r="G963" s="44">
        <f>72369</f>
        <v>72369</v>
      </c>
      <c r="H963" s="43">
        <f>72369</f>
        <v>72369</v>
      </c>
    </row>
    <row r="964" spans="1:8" ht="18" x14ac:dyDescent="0.3">
      <c r="A964" s="9" t="s">
        <v>267</v>
      </c>
      <c r="B964" s="10" t="s">
        <v>242</v>
      </c>
      <c r="C964" s="10" t="s">
        <v>35</v>
      </c>
      <c r="D964" s="10" t="s">
        <v>268</v>
      </c>
      <c r="E964" s="10"/>
      <c r="F964" s="42">
        <f>F965</f>
        <v>81304</v>
      </c>
      <c r="G964" s="42">
        <f t="shared" ref="G964:H964" si="422">G965</f>
        <v>40652</v>
      </c>
      <c r="H964" s="43">
        <f t="shared" si="422"/>
        <v>35870</v>
      </c>
    </row>
    <row r="965" spans="1:8" ht="72" x14ac:dyDescent="0.3">
      <c r="A965" s="9" t="s">
        <v>741</v>
      </c>
      <c r="B965" s="10" t="s">
        <v>242</v>
      </c>
      <c r="C965" s="10" t="s">
        <v>35</v>
      </c>
      <c r="D965" s="6" t="s">
        <v>742</v>
      </c>
      <c r="E965" s="6"/>
      <c r="F965" s="42">
        <f>F966</f>
        <v>81304</v>
      </c>
      <c r="G965" s="42">
        <f t="shared" ref="G965:H965" si="423">G966</f>
        <v>40652</v>
      </c>
      <c r="H965" s="43">
        <f t="shared" si="423"/>
        <v>35870</v>
      </c>
    </row>
    <row r="966" spans="1:8" ht="108" x14ac:dyDescent="0.3">
      <c r="A966" s="9" t="s">
        <v>743</v>
      </c>
      <c r="B966" s="10" t="s">
        <v>242</v>
      </c>
      <c r="C966" s="10" t="s">
        <v>35</v>
      </c>
      <c r="D966" s="6" t="s">
        <v>744</v>
      </c>
      <c r="E966" s="7"/>
      <c r="F966" s="42">
        <f>F967</f>
        <v>81304</v>
      </c>
      <c r="G966" s="42">
        <f t="shared" ref="G966:H966" si="424">G967</f>
        <v>40652</v>
      </c>
      <c r="H966" s="43">
        <f t="shared" si="424"/>
        <v>35870</v>
      </c>
    </row>
    <row r="967" spans="1:8" ht="108" x14ac:dyDescent="0.3">
      <c r="A967" s="9" t="s">
        <v>745</v>
      </c>
      <c r="B967" s="10" t="s">
        <v>242</v>
      </c>
      <c r="C967" s="10" t="s">
        <v>35</v>
      </c>
      <c r="D967" s="6" t="s">
        <v>746</v>
      </c>
      <c r="E967" s="7"/>
      <c r="F967" s="42">
        <f>F968</f>
        <v>81304</v>
      </c>
      <c r="G967" s="42">
        <f t="shared" ref="G967:H967" si="425">G968</f>
        <v>40652</v>
      </c>
      <c r="H967" s="43">
        <f t="shared" si="425"/>
        <v>35870</v>
      </c>
    </row>
    <row r="968" spans="1:8" ht="54" x14ac:dyDescent="0.3">
      <c r="A968" s="9" t="s">
        <v>341</v>
      </c>
      <c r="B968" s="10" t="s">
        <v>242</v>
      </c>
      <c r="C968" s="10" t="s">
        <v>35</v>
      </c>
      <c r="D968" s="6" t="s">
        <v>746</v>
      </c>
      <c r="E968" s="6" t="s">
        <v>342</v>
      </c>
      <c r="F968" s="42">
        <f>F969</f>
        <v>81304</v>
      </c>
      <c r="G968" s="42">
        <f t="shared" ref="G968:H968" si="426">G969</f>
        <v>40652</v>
      </c>
      <c r="H968" s="43">
        <f t="shared" si="426"/>
        <v>35870</v>
      </c>
    </row>
    <row r="969" spans="1:8" ht="18.600000000000001" thickBot="1" x14ac:dyDescent="0.35">
      <c r="A969" s="12" t="s">
        <v>374</v>
      </c>
      <c r="B969" s="13" t="s">
        <v>242</v>
      </c>
      <c r="C969" s="13" t="s">
        <v>35</v>
      </c>
      <c r="D969" s="14" t="s">
        <v>746</v>
      </c>
      <c r="E969" s="14" t="s">
        <v>375</v>
      </c>
      <c r="F969" s="45">
        <f>81304</f>
        <v>81304</v>
      </c>
      <c r="G969" s="46">
        <f>40652</f>
        <v>40652</v>
      </c>
      <c r="H969" s="47">
        <f>35870</f>
        <v>35870</v>
      </c>
    </row>
    <row r="970" spans="1:8" ht="18" thickBot="1" x14ac:dyDescent="0.35">
      <c r="A970" s="33" t="s">
        <v>747</v>
      </c>
      <c r="B970" s="34" t="s">
        <v>75</v>
      </c>
      <c r="C970" s="34"/>
      <c r="D970" s="34"/>
      <c r="E970" s="34"/>
      <c r="F970" s="57">
        <f>F971+F989</f>
        <v>316160.59999999998</v>
      </c>
      <c r="G970" s="57">
        <f t="shared" ref="G970:H970" si="427">G971+G989</f>
        <v>315160.59999999998</v>
      </c>
      <c r="H970" s="58">
        <f t="shared" si="427"/>
        <v>298160.59999999998</v>
      </c>
    </row>
    <row r="971" spans="1:8" ht="18" x14ac:dyDescent="0.3">
      <c r="A971" s="8" t="s">
        <v>748</v>
      </c>
      <c r="B971" s="5" t="s">
        <v>75</v>
      </c>
      <c r="C971" s="5" t="s">
        <v>7</v>
      </c>
      <c r="D971" s="16"/>
      <c r="E971" s="16"/>
      <c r="F971" s="40">
        <f>F972</f>
        <v>158012.9</v>
      </c>
      <c r="G971" s="40">
        <f t="shared" ref="G971:H971" si="428">G972</f>
        <v>158012.9</v>
      </c>
      <c r="H971" s="63">
        <f t="shared" si="428"/>
        <v>158012.9</v>
      </c>
    </row>
    <row r="972" spans="1:8" ht="18" x14ac:dyDescent="0.3">
      <c r="A972" s="9" t="s">
        <v>749</v>
      </c>
      <c r="B972" s="10" t="s">
        <v>75</v>
      </c>
      <c r="C972" s="10" t="s">
        <v>7</v>
      </c>
      <c r="D972" s="10" t="s">
        <v>750</v>
      </c>
      <c r="E972" s="10"/>
      <c r="F972" s="42">
        <f>F973</f>
        <v>158012.9</v>
      </c>
      <c r="G972" s="42">
        <f t="shared" ref="G972:H972" si="429">G973</f>
        <v>158012.9</v>
      </c>
      <c r="H972" s="61">
        <f t="shared" si="429"/>
        <v>158012.9</v>
      </c>
    </row>
    <row r="973" spans="1:8" ht="36" x14ac:dyDescent="0.3">
      <c r="A973" s="9" t="s">
        <v>751</v>
      </c>
      <c r="B973" s="10" t="s">
        <v>75</v>
      </c>
      <c r="C973" s="10" t="s">
        <v>7</v>
      </c>
      <c r="D973" s="6" t="s">
        <v>752</v>
      </c>
      <c r="E973" s="6"/>
      <c r="F973" s="42">
        <f>F974</f>
        <v>158012.9</v>
      </c>
      <c r="G973" s="42">
        <f t="shared" ref="G973:H973" si="430">G974</f>
        <v>158012.9</v>
      </c>
      <c r="H973" s="61">
        <f t="shared" si="430"/>
        <v>158012.9</v>
      </c>
    </row>
    <row r="974" spans="1:8" ht="72" x14ac:dyDescent="0.3">
      <c r="A974" s="9" t="s">
        <v>753</v>
      </c>
      <c r="B974" s="10" t="s">
        <v>75</v>
      </c>
      <c r="C974" s="10" t="s">
        <v>7</v>
      </c>
      <c r="D974" s="6" t="s">
        <v>754</v>
      </c>
      <c r="E974" s="7"/>
      <c r="F974" s="42">
        <f>F975+F981</f>
        <v>158012.9</v>
      </c>
      <c r="G974" s="42">
        <f t="shared" ref="G974:H974" si="431">G975+G981</f>
        <v>158012.9</v>
      </c>
      <c r="H974" s="61">
        <f t="shared" si="431"/>
        <v>158012.9</v>
      </c>
    </row>
    <row r="975" spans="1:8" ht="54" x14ac:dyDescent="0.3">
      <c r="A975" s="9" t="s">
        <v>755</v>
      </c>
      <c r="B975" s="10" t="s">
        <v>75</v>
      </c>
      <c r="C975" s="10" t="s">
        <v>7</v>
      </c>
      <c r="D975" s="6" t="s">
        <v>756</v>
      </c>
      <c r="E975" s="7"/>
      <c r="F975" s="42">
        <f>F976+F978</f>
        <v>12230</v>
      </c>
      <c r="G975" s="42">
        <f t="shared" ref="G975:H975" si="432">G976+G978</f>
        <v>12230</v>
      </c>
      <c r="H975" s="61">
        <f t="shared" si="432"/>
        <v>12230</v>
      </c>
    </row>
    <row r="976" spans="1:8" ht="36" x14ac:dyDescent="0.3">
      <c r="A976" s="35" t="s">
        <v>30</v>
      </c>
      <c r="B976" s="36" t="s">
        <v>75</v>
      </c>
      <c r="C976" s="36" t="s">
        <v>7</v>
      </c>
      <c r="D976" s="37" t="s">
        <v>756</v>
      </c>
      <c r="E976" s="37">
        <v>200</v>
      </c>
      <c r="F976" s="60">
        <f>F977</f>
        <v>1510</v>
      </c>
      <c r="G976" s="60">
        <f t="shared" ref="G976:H976" si="433">G977</f>
        <v>1510</v>
      </c>
      <c r="H976" s="61">
        <f t="shared" si="433"/>
        <v>1510</v>
      </c>
    </row>
    <row r="977" spans="1:8" ht="54" x14ac:dyDescent="0.3">
      <c r="A977" s="35" t="s">
        <v>32</v>
      </c>
      <c r="B977" s="36" t="s">
        <v>75</v>
      </c>
      <c r="C977" s="36" t="s">
        <v>7</v>
      </c>
      <c r="D977" s="37" t="s">
        <v>756</v>
      </c>
      <c r="E977" s="37">
        <v>240</v>
      </c>
      <c r="F977" s="60">
        <f>1510</f>
        <v>1510</v>
      </c>
      <c r="G977" s="60">
        <f>1510</f>
        <v>1510</v>
      </c>
      <c r="H977" s="61">
        <f>1510</f>
        <v>1510</v>
      </c>
    </row>
    <row r="978" spans="1:8" ht="54" x14ac:dyDescent="0.3">
      <c r="A978" s="9" t="s">
        <v>138</v>
      </c>
      <c r="B978" s="10" t="s">
        <v>75</v>
      </c>
      <c r="C978" s="10" t="s">
        <v>7</v>
      </c>
      <c r="D978" s="6" t="s">
        <v>756</v>
      </c>
      <c r="E978" s="6" t="s">
        <v>139</v>
      </c>
      <c r="F978" s="42">
        <f>F979+F980</f>
        <v>10720</v>
      </c>
      <c r="G978" s="42">
        <f t="shared" ref="G978:H978" si="434">G979+G980</f>
        <v>10720</v>
      </c>
      <c r="H978" s="61">
        <f t="shared" si="434"/>
        <v>10720</v>
      </c>
    </row>
    <row r="979" spans="1:8" ht="18" x14ac:dyDescent="0.3">
      <c r="A979" s="9" t="s">
        <v>140</v>
      </c>
      <c r="B979" s="10" t="s">
        <v>75</v>
      </c>
      <c r="C979" s="10" t="s">
        <v>7</v>
      </c>
      <c r="D979" s="6" t="s">
        <v>756</v>
      </c>
      <c r="E979" s="6" t="s">
        <v>141</v>
      </c>
      <c r="F979" s="42">
        <f>11200-1510</f>
        <v>9690</v>
      </c>
      <c r="G979" s="42">
        <f>11200-1510</f>
        <v>9690</v>
      </c>
      <c r="H979" s="61">
        <f>11200-1510</f>
        <v>9690</v>
      </c>
    </row>
    <row r="980" spans="1:8" ht="18" x14ac:dyDescent="0.3">
      <c r="A980" s="9" t="s">
        <v>422</v>
      </c>
      <c r="B980" s="10" t="s">
        <v>75</v>
      </c>
      <c r="C980" s="10" t="s">
        <v>7</v>
      </c>
      <c r="D980" s="6" t="s">
        <v>756</v>
      </c>
      <c r="E980" s="6" t="s">
        <v>423</v>
      </c>
      <c r="F980" s="42">
        <f>1030</f>
        <v>1030</v>
      </c>
      <c r="G980" s="42">
        <f>1030</f>
        <v>1030</v>
      </c>
      <c r="H980" s="61">
        <f>1030</f>
        <v>1030</v>
      </c>
    </row>
    <row r="981" spans="1:8" ht="54" x14ac:dyDescent="0.3">
      <c r="A981" s="9" t="s">
        <v>757</v>
      </c>
      <c r="B981" s="10" t="s">
        <v>75</v>
      </c>
      <c r="C981" s="10" t="s">
        <v>7</v>
      </c>
      <c r="D981" s="6" t="s">
        <v>758</v>
      </c>
      <c r="E981" s="7"/>
      <c r="F981" s="42">
        <f>F982+F984+F986</f>
        <v>145782.9</v>
      </c>
      <c r="G981" s="42">
        <f t="shared" ref="G981:H981" si="435">G982+G984+G986</f>
        <v>145782.9</v>
      </c>
      <c r="H981" s="61">
        <f t="shared" si="435"/>
        <v>145782.9</v>
      </c>
    </row>
    <row r="982" spans="1:8" ht="90" x14ac:dyDescent="0.3">
      <c r="A982" s="9" t="s">
        <v>18</v>
      </c>
      <c r="B982" s="10" t="s">
        <v>75</v>
      </c>
      <c r="C982" s="10" t="s">
        <v>7</v>
      </c>
      <c r="D982" s="6" t="s">
        <v>758</v>
      </c>
      <c r="E982" s="6">
        <v>100</v>
      </c>
      <c r="F982" s="42">
        <f>F983</f>
        <v>27399.9</v>
      </c>
      <c r="G982" s="42">
        <f t="shared" ref="G982:H982" si="436">G983</f>
        <v>27399.9</v>
      </c>
      <c r="H982" s="61">
        <f t="shared" si="436"/>
        <v>27399.9</v>
      </c>
    </row>
    <row r="983" spans="1:8" ht="36" x14ac:dyDescent="0.3">
      <c r="A983" s="9" t="s">
        <v>118</v>
      </c>
      <c r="B983" s="10" t="s">
        <v>75</v>
      </c>
      <c r="C983" s="10" t="s">
        <v>7</v>
      </c>
      <c r="D983" s="6" t="s">
        <v>758</v>
      </c>
      <c r="E983" s="6">
        <v>110</v>
      </c>
      <c r="F983" s="42">
        <f>27399.9</f>
        <v>27399.9</v>
      </c>
      <c r="G983" s="42">
        <f>27399.9</f>
        <v>27399.9</v>
      </c>
      <c r="H983" s="61">
        <f>27399.9</f>
        <v>27399.9</v>
      </c>
    </row>
    <row r="984" spans="1:8" ht="36" x14ac:dyDescent="0.3">
      <c r="A984" s="9" t="s">
        <v>30</v>
      </c>
      <c r="B984" s="10" t="s">
        <v>75</v>
      </c>
      <c r="C984" s="10" t="s">
        <v>7</v>
      </c>
      <c r="D984" s="6" t="s">
        <v>758</v>
      </c>
      <c r="E984" s="6">
        <v>200</v>
      </c>
      <c r="F984" s="42">
        <f>F985</f>
        <v>18721</v>
      </c>
      <c r="G984" s="42">
        <f t="shared" ref="G984:H984" si="437">G985</f>
        <v>18721</v>
      </c>
      <c r="H984" s="61">
        <f t="shared" si="437"/>
        <v>18721</v>
      </c>
    </row>
    <row r="985" spans="1:8" ht="54" x14ac:dyDescent="0.3">
      <c r="A985" s="9" t="s">
        <v>32</v>
      </c>
      <c r="B985" s="10" t="s">
        <v>75</v>
      </c>
      <c r="C985" s="10" t="s">
        <v>7</v>
      </c>
      <c r="D985" s="6" t="s">
        <v>758</v>
      </c>
      <c r="E985" s="6">
        <v>240</v>
      </c>
      <c r="F985" s="42">
        <f>18721</f>
        <v>18721</v>
      </c>
      <c r="G985" s="42">
        <f>18721</f>
        <v>18721</v>
      </c>
      <c r="H985" s="61">
        <f>18721</f>
        <v>18721</v>
      </c>
    </row>
    <row r="986" spans="1:8" ht="54" x14ac:dyDescent="0.3">
      <c r="A986" s="9" t="s">
        <v>138</v>
      </c>
      <c r="B986" s="10" t="s">
        <v>75</v>
      </c>
      <c r="C986" s="10" t="s">
        <v>7</v>
      </c>
      <c r="D986" s="6" t="s">
        <v>758</v>
      </c>
      <c r="E986" s="6" t="s">
        <v>139</v>
      </c>
      <c r="F986" s="42">
        <f>F987+F988</f>
        <v>99661.999999999985</v>
      </c>
      <c r="G986" s="42">
        <f t="shared" ref="G986:H986" si="438">G987+G988</f>
        <v>99661.999999999985</v>
      </c>
      <c r="H986" s="61">
        <f t="shared" si="438"/>
        <v>99661.999999999985</v>
      </c>
    </row>
    <row r="987" spans="1:8" ht="18" x14ac:dyDescent="0.3">
      <c r="A987" s="9" t="s">
        <v>140</v>
      </c>
      <c r="B987" s="10" t="s">
        <v>75</v>
      </c>
      <c r="C987" s="10" t="s">
        <v>7</v>
      </c>
      <c r="D987" s="6" t="s">
        <v>758</v>
      </c>
      <c r="E987" s="6" t="s">
        <v>141</v>
      </c>
      <c r="F987" s="42">
        <f>117888.7-46120.9</f>
        <v>71767.799999999988</v>
      </c>
      <c r="G987" s="42">
        <f>117888.7-46120.9</f>
        <v>71767.799999999988</v>
      </c>
      <c r="H987" s="61">
        <f>117888.7-46120.9</f>
        <v>71767.799999999988</v>
      </c>
    </row>
    <row r="988" spans="1:8" ht="18" x14ac:dyDescent="0.3">
      <c r="A988" s="9" t="s">
        <v>422</v>
      </c>
      <c r="B988" s="10" t="s">
        <v>75</v>
      </c>
      <c r="C988" s="10" t="s">
        <v>7</v>
      </c>
      <c r="D988" s="6" t="s">
        <v>758</v>
      </c>
      <c r="E988" s="6" t="s">
        <v>423</v>
      </c>
      <c r="F988" s="42">
        <f>27894.2</f>
        <v>27894.2</v>
      </c>
      <c r="G988" s="42">
        <f>27894.2</f>
        <v>27894.2</v>
      </c>
      <c r="H988" s="61">
        <f>27894.2</f>
        <v>27894.2</v>
      </c>
    </row>
    <row r="989" spans="1:8" ht="18" x14ac:dyDescent="0.3">
      <c r="A989" s="9" t="s">
        <v>759</v>
      </c>
      <c r="B989" s="10" t="s">
        <v>75</v>
      </c>
      <c r="C989" s="10" t="s">
        <v>9</v>
      </c>
      <c r="D989" s="11"/>
      <c r="E989" s="11"/>
      <c r="F989" s="42">
        <f>F990</f>
        <v>158147.70000000001</v>
      </c>
      <c r="G989" s="42">
        <f t="shared" ref="G989:H989" si="439">G990</f>
        <v>157147.70000000001</v>
      </c>
      <c r="H989" s="61">
        <f t="shared" si="439"/>
        <v>140147.70000000001</v>
      </c>
    </row>
    <row r="990" spans="1:8" ht="18" x14ac:dyDescent="0.3">
      <c r="A990" s="9" t="s">
        <v>749</v>
      </c>
      <c r="B990" s="10" t="s">
        <v>75</v>
      </c>
      <c r="C990" s="10" t="s">
        <v>9</v>
      </c>
      <c r="D990" s="10" t="s">
        <v>750</v>
      </c>
      <c r="E990" s="10"/>
      <c r="F990" s="42">
        <f>F991+F996</f>
        <v>158147.70000000001</v>
      </c>
      <c r="G990" s="42">
        <f t="shared" ref="G990:H990" si="440">G991+G996</f>
        <v>157147.70000000001</v>
      </c>
      <c r="H990" s="61">
        <f t="shared" si="440"/>
        <v>140147.70000000001</v>
      </c>
    </row>
    <row r="991" spans="1:8" ht="36" x14ac:dyDescent="0.3">
      <c r="A991" s="9" t="s">
        <v>751</v>
      </c>
      <c r="B991" s="10" t="s">
        <v>75</v>
      </c>
      <c r="C991" s="10" t="s">
        <v>9</v>
      </c>
      <c r="D991" s="6" t="s">
        <v>752</v>
      </c>
      <c r="E991" s="6"/>
      <c r="F991" s="42">
        <f>F992</f>
        <v>23000</v>
      </c>
      <c r="G991" s="42">
        <f t="shared" ref="G991:H991" si="441">G992</f>
        <v>22000</v>
      </c>
      <c r="H991" s="61">
        <f t="shared" si="441"/>
        <v>5000</v>
      </c>
    </row>
    <row r="992" spans="1:8" ht="18" x14ac:dyDescent="0.3">
      <c r="A992" s="9" t="s">
        <v>760</v>
      </c>
      <c r="B992" s="10" t="s">
        <v>75</v>
      </c>
      <c r="C992" s="10" t="s">
        <v>9</v>
      </c>
      <c r="D992" s="6" t="s">
        <v>761</v>
      </c>
      <c r="E992" s="7"/>
      <c r="F992" s="42">
        <f>F993</f>
        <v>23000</v>
      </c>
      <c r="G992" s="42">
        <f t="shared" ref="G992:H992" si="442">G993</f>
        <v>22000</v>
      </c>
      <c r="H992" s="61">
        <f t="shared" si="442"/>
        <v>5000</v>
      </c>
    </row>
    <row r="993" spans="1:8" ht="72" x14ac:dyDescent="0.3">
      <c r="A993" s="9" t="s">
        <v>762</v>
      </c>
      <c r="B993" s="10" t="s">
        <v>75</v>
      </c>
      <c r="C993" s="10" t="s">
        <v>9</v>
      </c>
      <c r="D993" s="6" t="s">
        <v>763</v>
      </c>
      <c r="E993" s="7"/>
      <c r="F993" s="42">
        <f>F994</f>
        <v>23000</v>
      </c>
      <c r="G993" s="42">
        <f t="shared" ref="G993:H993" si="443">G994</f>
        <v>22000</v>
      </c>
      <c r="H993" s="61">
        <f t="shared" si="443"/>
        <v>5000</v>
      </c>
    </row>
    <row r="994" spans="1:8" ht="54" x14ac:dyDescent="0.3">
      <c r="A994" s="9" t="s">
        <v>138</v>
      </c>
      <c r="B994" s="10" t="s">
        <v>75</v>
      </c>
      <c r="C994" s="10" t="s">
        <v>9</v>
      </c>
      <c r="D994" s="6" t="s">
        <v>763</v>
      </c>
      <c r="E994" s="6" t="s">
        <v>139</v>
      </c>
      <c r="F994" s="42">
        <f>F995</f>
        <v>23000</v>
      </c>
      <c r="G994" s="42">
        <f t="shared" ref="G994:H994" si="444">G995</f>
        <v>22000</v>
      </c>
      <c r="H994" s="61">
        <f t="shared" si="444"/>
        <v>5000</v>
      </c>
    </row>
    <row r="995" spans="1:8" ht="18" x14ac:dyDescent="0.3">
      <c r="A995" s="9" t="s">
        <v>140</v>
      </c>
      <c r="B995" s="10" t="s">
        <v>75</v>
      </c>
      <c r="C995" s="10" t="s">
        <v>9</v>
      </c>
      <c r="D995" s="6" t="s">
        <v>763</v>
      </c>
      <c r="E995" s="6" t="s">
        <v>141</v>
      </c>
      <c r="F995" s="42">
        <f>23000</f>
        <v>23000</v>
      </c>
      <c r="G995" s="44">
        <f>22000</f>
        <v>22000</v>
      </c>
      <c r="H995" s="61">
        <f>5000</f>
        <v>5000</v>
      </c>
    </row>
    <row r="996" spans="1:8" ht="36" x14ac:dyDescent="0.3">
      <c r="A996" s="9" t="s">
        <v>764</v>
      </c>
      <c r="B996" s="10" t="s">
        <v>75</v>
      </c>
      <c r="C996" s="10" t="s">
        <v>9</v>
      </c>
      <c r="D996" s="6" t="s">
        <v>765</v>
      </c>
      <c r="E996" s="6"/>
      <c r="F996" s="42">
        <f>F997</f>
        <v>135147.70000000001</v>
      </c>
      <c r="G996" s="42">
        <f t="shared" ref="G996:H996" si="445">G997</f>
        <v>135147.70000000001</v>
      </c>
      <c r="H996" s="61">
        <f t="shared" si="445"/>
        <v>135147.70000000001</v>
      </c>
    </row>
    <row r="997" spans="1:8" ht="36" x14ac:dyDescent="0.3">
      <c r="A997" s="9" t="s">
        <v>766</v>
      </c>
      <c r="B997" s="10" t="s">
        <v>75</v>
      </c>
      <c r="C997" s="10" t="s">
        <v>9</v>
      </c>
      <c r="D997" s="6" t="s">
        <v>767</v>
      </c>
      <c r="E997" s="7"/>
      <c r="F997" s="42">
        <f>F998</f>
        <v>135147.70000000001</v>
      </c>
      <c r="G997" s="42">
        <f t="shared" ref="G997:H997" si="446">G998</f>
        <v>135147.70000000001</v>
      </c>
      <c r="H997" s="61">
        <f t="shared" si="446"/>
        <v>135147.70000000001</v>
      </c>
    </row>
    <row r="998" spans="1:8" ht="72" x14ac:dyDescent="0.3">
      <c r="A998" s="9" t="s">
        <v>768</v>
      </c>
      <c r="B998" s="10" t="s">
        <v>75</v>
      </c>
      <c r="C998" s="10" t="s">
        <v>9</v>
      </c>
      <c r="D998" s="6" t="s">
        <v>769</v>
      </c>
      <c r="E998" s="7"/>
      <c r="F998" s="42">
        <f>F999</f>
        <v>135147.70000000001</v>
      </c>
      <c r="G998" s="42">
        <f t="shared" ref="G998:H998" si="447">G999</f>
        <v>135147.70000000001</v>
      </c>
      <c r="H998" s="61">
        <f t="shared" si="447"/>
        <v>135147.70000000001</v>
      </c>
    </row>
    <row r="999" spans="1:8" ht="54" x14ac:dyDescent="0.3">
      <c r="A999" s="9" t="s">
        <v>138</v>
      </c>
      <c r="B999" s="10" t="s">
        <v>75</v>
      </c>
      <c r="C999" s="10" t="s">
        <v>9</v>
      </c>
      <c r="D999" s="6" t="s">
        <v>769</v>
      </c>
      <c r="E999" s="6" t="s">
        <v>139</v>
      </c>
      <c r="F999" s="42">
        <f>F1000</f>
        <v>135147.70000000001</v>
      </c>
      <c r="G999" s="42">
        <f t="shared" ref="G999:H999" si="448">G1000</f>
        <v>135147.70000000001</v>
      </c>
      <c r="H999" s="61">
        <f t="shared" si="448"/>
        <v>135147.70000000001</v>
      </c>
    </row>
    <row r="1000" spans="1:8" ht="18.600000000000001" thickBot="1" x14ac:dyDescent="0.35">
      <c r="A1000" s="12" t="s">
        <v>140</v>
      </c>
      <c r="B1000" s="13" t="s">
        <v>75</v>
      </c>
      <c r="C1000" s="13" t="s">
        <v>9</v>
      </c>
      <c r="D1000" s="14" t="s">
        <v>769</v>
      </c>
      <c r="E1000" s="14" t="s">
        <v>141</v>
      </c>
      <c r="F1000" s="45">
        <f>135147.7</f>
        <v>135147.70000000001</v>
      </c>
      <c r="G1000" s="46">
        <f>135147.7</f>
        <v>135147.70000000001</v>
      </c>
      <c r="H1000" s="62">
        <f>135147.7</f>
        <v>135147.70000000001</v>
      </c>
    </row>
    <row r="1001" spans="1:8" ht="18" thickBot="1" x14ac:dyDescent="0.35">
      <c r="A1001" s="33" t="s">
        <v>770</v>
      </c>
      <c r="B1001" s="34" t="s">
        <v>262</v>
      </c>
      <c r="C1001" s="34"/>
      <c r="D1001" s="34"/>
      <c r="E1001" s="34"/>
      <c r="F1001" s="57">
        <f>F1002+F1009+F1019</f>
        <v>45000</v>
      </c>
      <c r="G1001" s="57">
        <f t="shared" ref="G1001:H1001" si="449">G1002+G1009+G1019</f>
        <v>45000</v>
      </c>
      <c r="H1001" s="58">
        <f t="shared" si="449"/>
        <v>45000</v>
      </c>
    </row>
    <row r="1002" spans="1:8" ht="18" x14ac:dyDescent="0.3">
      <c r="A1002" s="8" t="s">
        <v>771</v>
      </c>
      <c r="B1002" s="5" t="s">
        <v>262</v>
      </c>
      <c r="C1002" s="5" t="s">
        <v>7</v>
      </c>
      <c r="D1002" s="16"/>
      <c r="E1002" s="16"/>
      <c r="F1002" s="40">
        <f t="shared" ref="F1002:F1007" si="450">F1003</f>
        <v>21200</v>
      </c>
      <c r="G1002" s="40">
        <f t="shared" ref="G1002:H1002" si="451">G1003</f>
        <v>21200</v>
      </c>
      <c r="H1002" s="43">
        <f t="shared" si="451"/>
        <v>21200</v>
      </c>
    </row>
    <row r="1003" spans="1:8" ht="72" x14ac:dyDescent="0.3">
      <c r="A1003" s="9" t="s">
        <v>121</v>
      </c>
      <c r="B1003" s="10" t="s">
        <v>262</v>
      </c>
      <c r="C1003" s="10" t="s">
        <v>7</v>
      </c>
      <c r="D1003" s="10" t="s">
        <v>122</v>
      </c>
      <c r="E1003" s="10"/>
      <c r="F1003" s="42">
        <f t="shared" si="450"/>
        <v>21200</v>
      </c>
      <c r="G1003" s="42">
        <f t="shared" ref="G1003:H1003" si="452">G1004</f>
        <v>21200</v>
      </c>
      <c r="H1003" s="43">
        <f t="shared" si="452"/>
        <v>21200</v>
      </c>
    </row>
    <row r="1004" spans="1:8" ht="90" x14ac:dyDescent="0.3">
      <c r="A1004" s="9" t="s">
        <v>772</v>
      </c>
      <c r="B1004" s="10" t="s">
        <v>262</v>
      </c>
      <c r="C1004" s="10" t="s">
        <v>7</v>
      </c>
      <c r="D1004" s="6" t="s">
        <v>773</v>
      </c>
      <c r="E1004" s="6"/>
      <c r="F1004" s="42">
        <f t="shared" si="450"/>
        <v>21200</v>
      </c>
      <c r="G1004" s="42">
        <f t="shared" ref="G1004:H1004" si="453">G1005</f>
        <v>21200</v>
      </c>
      <c r="H1004" s="43">
        <f t="shared" si="453"/>
        <v>21200</v>
      </c>
    </row>
    <row r="1005" spans="1:8" ht="72" x14ac:dyDescent="0.3">
      <c r="A1005" s="9" t="s">
        <v>774</v>
      </c>
      <c r="B1005" s="10" t="s">
        <v>262</v>
      </c>
      <c r="C1005" s="10" t="s">
        <v>7</v>
      </c>
      <c r="D1005" s="6" t="s">
        <v>775</v>
      </c>
      <c r="E1005" s="7"/>
      <c r="F1005" s="42">
        <f t="shared" si="450"/>
        <v>21200</v>
      </c>
      <c r="G1005" s="42">
        <f t="shared" ref="G1005:H1005" si="454">G1006</f>
        <v>21200</v>
      </c>
      <c r="H1005" s="43">
        <f t="shared" si="454"/>
        <v>21200</v>
      </c>
    </row>
    <row r="1006" spans="1:8" ht="216" x14ac:dyDescent="0.3">
      <c r="A1006" s="9" t="s">
        <v>776</v>
      </c>
      <c r="B1006" s="10" t="s">
        <v>262</v>
      </c>
      <c r="C1006" s="10" t="s">
        <v>7</v>
      </c>
      <c r="D1006" s="6" t="s">
        <v>777</v>
      </c>
      <c r="E1006" s="7"/>
      <c r="F1006" s="42">
        <f t="shared" si="450"/>
        <v>21200</v>
      </c>
      <c r="G1006" s="42">
        <f t="shared" ref="G1006:H1006" si="455">G1007</f>
        <v>21200</v>
      </c>
      <c r="H1006" s="43">
        <f t="shared" si="455"/>
        <v>21200</v>
      </c>
    </row>
    <row r="1007" spans="1:8" ht="36" x14ac:dyDescent="0.3">
      <c r="A1007" s="9" t="s">
        <v>30</v>
      </c>
      <c r="B1007" s="10" t="s">
        <v>262</v>
      </c>
      <c r="C1007" s="10" t="s">
        <v>7</v>
      </c>
      <c r="D1007" s="6" t="s">
        <v>777</v>
      </c>
      <c r="E1007" s="6" t="s">
        <v>31</v>
      </c>
      <c r="F1007" s="42">
        <f t="shared" si="450"/>
        <v>21200</v>
      </c>
      <c r="G1007" s="42">
        <f t="shared" ref="G1007:H1007" si="456">G1008</f>
        <v>21200</v>
      </c>
      <c r="H1007" s="43">
        <f t="shared" si="456"/>
        <v>21200</v>
      </c>
    </row>
    <row r="1008" spans="1:8" ht="54" x14ac:dyDescent="0.3">
      <c r="A1008" s="9" t="s">
        <v>32</v>
      </c>
      <c r="B1008" s="10" t="s">
        <v>262</v>
      </c>
      <c r="C1008" s="10" t="s">
        <v>7</v>
      </c>
      <c r="D1008" s="6" t="s">
        <v>777</v>
      </c>
      <c r="E1008" s="6" t="s">
        <v>33</v>
      </c>
      <c r="F1008" s="42">
        <f>21200</f>
        <v>21200</v>
      </c>
      <c r="G1008" s="44">
        <f>21200</f>
        <v>21200</v>
      </c>
      <c r="H1008" s="43">
        <f>21200</f>
        <v>21200</v>
      </c>
    </row>
    <row r="1009" spans="1:8" ht="18" x14ac:dyDescent="0.3">
      <c r="A1009" s="9" t="s">
        <v>778</v>
      </c>
      <c r="B1009" s="10" t="s">
        <v>262</v>
      </c>
      <c r="C1009" s="10" t="s">
        <v>9</v>
      </c>
      <c r="D1009" s="11"/>
      <c r="E1009" s="11"/>
      <c r="F1009" s="42">
        <f>F1010</f>
        <v>20500</v>
      </c>
      <c r="G1009" s="42">
        <f t="shared" ref="G1009:H1009" si="457">G1010</f>
        <v>20500</v>
      </c>
      <c r="H1009" s="43">
        <f t="shared" si="457"/>
        <v>20500</v>
      </c>
    </row>
    <row r="1010" spans="1:8" ht="72" x14ac:dyDescent="0.3">
      <c r="A1010" s="9" t="s">
        <v>121</v>
      </c>
      <c r="B1010" s="10" t="s">
        <v>262</v>
      </c>
      <c r="C1010" s="10" t="s">
        <v>9</v>
      </c>
      <c r="D1010" s="10" t="s">
        <v>122</v>
      </c>
      <c r="E1010" s="10"/>
      <c r="F1010" s="42">
        <f>F1011</f>
        <v>20500</v>
      </c>
      <c r="G1010" s="42">
        <f t="shared" ref="G1010:H1010" si="458">G1011</f>
        <v>20500</v>
      </c>
      <c r="H1010" s="43">
        <f t="shared" si="458"/>
        <v>20500</v>
      </c>
    </row>
    <row r="1011" spans="1:8" ht="90" x14ac:dyDescent="0.3">
      <c r="A1011" s="9" t="s">
        <v>772</v>
      </c>
      <c r="B1011" s="10" t="s">
        <v>262</v>
      </c>
      <c r="C1011" s="10" t="s">
        <v>9</v>
      </c>
      <c r="D1011" s="6" t="s">
        <v>773</v>
      </c>
      <c r="E1011" s="6"/>
      <c r="F1011" s="42">
        <f>F1012</f>
        <v>20500</v>
      </c>
      <c r="G1011" s="42">
        <f t="shared" ref="G1011:H1011" si="459">G1012</f>
        <v>20500</v>
      </c>
      <c r="H1011" s="43">
        <f t="shared" si="459"/>
        <v>20500</v>
      </c>
    </row>
    <row r="1012" spans="1:8" ht="72" x14ac:dyDescent="0.3">
      <c r="A1012" s="9" t="s">
        <v>774</v>
      </c>
      <c r="B1012" s="10" t="s">
        <v>262</v>
      </c>
      <c r="C1012" s="10" t="s">
        <v>9</v>
      </c>
      <c r="D1012" s="6" t="s">
        <v>775</v>
      </c>
      <c r="E1012" s="7"/>
      <c r="F1012" s="42">
        <f>F1013+F1016</f>
        <v>20500</v>
      </c>
      <c r="G1012" s="42">
        <f t="shared" ref="G1012:H1012" si="460">G1013+G1016</f>
        <v>20500</v>
      </c>
      <c r="H1012" s="43">
        <f t="shared" si="460"/>
        <v>20500</v>
      </c>
    </row>
    <row r="1013" spans="1:8" ht="216" x14ac:dyDescent="0.3">
      <c r="A1013" s="9" t="s">
        <v>776</v>
      </c>
      <c r="B1013" s="10" t="s">
        <v>262</v>
      </c>
      <c r="C1013" s="10" t="s">
        <v>9</v>
      </c>
      <c r="D1013" s="6" t="s">
        <v>777</v>
      </c>
      <c r="E1013" s="7"/>
      <c r="F1013" s="42">
        <f>F1014</f>
        <v>3500</v>
      </c>
      <c r="G1013" s="42">
        <f t="shared" ref="G1013:H1013" si="461">G1014</f>
        <v>3500</v>
      </c>
      <c r="H1013" s="43">
        <f t="shared" si="461"/>
        <v>3500</v>
      </c>
    </row>
    <row r="1014" spans="1:8" ht="36" x14ac:dyDescent="0.3">
      <c r="A1014" s="9" t="s">
        <v>30</v>
      </c>
      <c r="B1014" s="10" t="s">
        <v>262</v>
      </c>
      <c r="C1014" s="10" t="s">
        <v>9</v>
      </c>
      <c r="D1014" s="6" t="s">
        <v>777</v>
      </c>
      <c r="E1014" s="6" t="s">
        <v>31</v>
      </c>
      <c r="F1014" s="42">
        <f>F1015</f>
        <v>3500</v>
      </c>
      <c r="G1014" s="42">
        <f t="shared" ref="G1014:H1014" si="462">G1015</f>
        <v>3500</v>
      </c>
      <c r="H1014" s="43">
        <f t="shared" si="462"/>
        <v>3500</v>
      </c>
    </row>
    <row r="1015" spans="1:8" ht="54" x14ac:dyDescent="0.3">
      <c r="A1015" s="9" t="s">
        <v>32</v>
      </c>
      <c r="B1015" s="10" t="s">
        <v>262</v>
      </c>
      <c r="C1015" s="10" t="s">
        <v>9</v>
      </c>
      <c r="D1015" s="6" t="s">
        <v>777</v>
      </c>
      <c r="E1015" s="6" t="s">
        <v>33</v>
      </c>
      <c r="F1015" s="42">
        <f>3500</f>
        <v>3500</v>
      </c>
      <c r="G1015" s="44">
        <v>3500</v>
      </c>
      <c r="H1015" s="43">
        <v>3500</v>
      </c>
    </row>
    <row r="1016" spans="1:8" ht="54" x14ac:dyDescent="0.3">
      <c r="A1016" s="9" t="s">
        <v>779</v>
      </c>
      <c r="B1016" s="10" t="s">
        <v>262</v>
      </c>
      <c r="C1016" s="10" t="s">
        <v>9</v>
      </c>
      <c r="D1016" s="6" t="s">
        <v>780</v>
      </c>
      <c r="E1016" s="7"/>
      <c r="F1016" s="42">
        <f>F1017</f>
        <v>17000</v>
      </c>
      <c r="G1016" s="42">
        <f t="shared" ref="G1016:H1016" si="463">G1017</f>
        <v>17000</v>
      </c>
      <c r="H1016" s="43">
        <f t="shared" si="463"/>
        <v>17000</v>
      </c>
    </row>
    <row r="1017" spans="1:8" ht="54" x14ac:dyDescent="0.3">
      <c r="A1017" s="9" t="s">
        <v>138</v>
      </c>
      <c r="B1017" s="10" t="s">
        <v>262</v>
      </c>
      <c r="C1017" s="10" t="s">
        <v>9</v>
      </c>
      <c r="D1017" s="6" t="s">
        <v>780</v>
      </c>
      <c r="E1017" s="6" t="s">
        <v>139</v>
      </c>
      <c r="F1017" s="42">
        <f>F1018</f>
        <v>17000</v>
      </c>
      <c r="G1017" s="42">
        <f t="shared" ref="G1017:H1017" si="464">G1018</f>
        <v>17000</v>
      </c>
      <c r="H1017" s="43">
        <f t="shared" si="464"/>
        <v>17000</v>
      </c>
    </row>
    <row r="1018" spans="1:8" ht="18" x14ac:dyDescent="0.3">
      <c r="A1018" s="9" t="s">
        <v>422</v>
      </c>
      <c r="B1018" s="10" t="s">
        <v>262</v>
      </c>
      <c r="C1018" s="10" t="s">
        <v>9</v>
      </c>
      <c r="D1018" s="6" t="s">
        <v>780</v>
      </c>
      <c r="E1018" s="6" t="s">
        <v>423</v>
      </c>
      <c r="F1018" s="42">
        <f>17000</f>
        <v>17000</v>
      </c>
      <c r="G1018" s="44">
        <f>17000</f>
        <v>17000</v>
      </c>
      <c r="H1018" s="43">
        <f>17000</f>
        <v>17000</v>
      </c>
    </row>
    <row r="1019" spans="1:8" ht="36" x14ac:dyDescent="0.3">
      <c r="A1019" s="9" t="s">
        <v>781</v>
      </c>
      <c r="B1019" s="10" t="s">
        <v>262</v>
      </c>
      <c r="C1019" s="10" t="s">
        <v>35</v>
      </c>
      <c r="D1019" s="11"/>
      <c r="E1019" s="11"/>
      <c r="F1019" s="42">
        <f>F1020</f>
        <v>3300</v>
      </c>
      <c r="G1019" s="42">
        <f t="shared" ref="G1019:H1019" si="465">G1020</f>
        <v>3300</v>
      </c>
      <c r="H1019" s="43">
        <f t="shared" si="465"/>
        <v>3300</v>
      </c>
    </row>
    <row r="1020" spans="1:8" ht="72" x14ac:dyDescent="0.3">
      <c r="A1020" s="9" t="s">
        <v>121</v>
      </c>
      <c r="B1020" s="10" t="s">
        <v>262</v>
      </c>
      <c r="C1020" s="10" t="s">
        <v>35</v>
      </c>
      <c r="D1020" s="10" t="s">
        <v>122</v>
      </c>
      <c r="E1020" s="10"/>
      <c r="F1020" s="42">
        <f>F1021</f>
        <v>3300</v>
      </c>
      <c r="G1020" s="42">
        <f t="shared" ref="G1020:H1020" si="466">G1021</f>
        <v>3300</v>
      </c>
      <c r="H1020" s="43">
        <f t="shared" si="466"/>
        <v>3300</v>
      </c>
    </row>
    <row r="1021" spans="1:8" ht="90" x14ac:dyDescent="0.3">
      <c r="A1021" s="9" t="s">
        <v>772</v>
      </c>
      <c r="B1021" s="10" t="s">
        <v>262</v>
      </c>
      <c r="C1021" s="10" t="s">
        <v>35</v>
      </c>
      <c r="D1021" s="6" t="s">
        <v>773</v>
      </c>
      <c r="E1021" s="6"/>
      <c r="F1021" s="42">
        <f>F1022+F1026</f>
        <v>3300</v>
      </c>
      <c r="G1021" s="42">
        <f t="shared" ref="G1021:H1021" si="467">G1022+G1026</f>
        <v>3300</v>
      </c>
      <c r="H1021" s="43">
        <f t="shared" si="467"/>
        <v>3300</v>
      </c>
    </row>
    <row r="1022" spans="1:8" ht="72" x14ac:dyDescent="0.3">
      <c r="A1022" s="9" t="s">
        <v>774</v>
      </c>
      <c r="B1022" s="10" t="s">
        <v>262</v>
      </c>
      <c r="C1022" s="10" t="s">
        <v>35</v>
      </c>
      <c r="D1022" s="6" t="s">
        <v>775</v>
      </c>
      <c r="E1022" s="7"/>
      <c r="F1022" s="42">
        <f>F1023</f>
        <v>2100</v>
      </c>
      <c r="G1022" s="42">
        <f t="shared" ref="G1022:H1022" si="468">G1023</f>
        <v>2100</v>
      </c>
      <c r="H1022" s="43">
        <f t="shared" si="468"/>
        <v>2100</v>
      </c>
    </row>
    <row r="1023" spans="1:8" ht="216" x14ac:dyDescent="0.3">
      <c r="A1023" s="9" t="s">
        <v>776</v>
      </c>
      <c r="B1023" s="10" t="s">
        <v>262</v>
      </c>
      <c r="C1023" s="10" t="s">
        <v>35</v>
      </c>
      <c r="D1023" s="6" t="s">
        <v>777</v>
      </c>
      <c r="E1023" s="7"/>
      <c r="F1023" s="42">
        <f>F1024</f>
        <v>2100</v>
      </c>
      <c r="G1023" s="42">
        <f t="shared" ref="G1023:H1023" si="469">G1024</f>
        <v>2100</v>
      </c>
      <c r="H1023" s="43">
        <f t="shared" si="469"/>
        <v>2100</v>
      </c>
    </row>
    <row r="1024" spans="1:8" ht="36" x14ac:dyDescent="0.3">
      <c r="A1024" s="9" t="s">
        <v>30</v>
      </c>
      <c r="B1024" s="10" t="s">
        <v>262</v>
      </c>
      <c r="C1024" s="10" t="s">
        <v>35</v>
      </c>
      <c r="D1024" s="6" t="s">
        <v>777</v>
      </c>
      <c r="E1024" s="6" t="s">
        <v>31</v>
      </c>
      <c r="F1024" s="42">
        <f>F1025</f>
        <v>2100</v>
      </c>
      <c r="G1024" s="42">
        <f t="shared" ref="G1024:H1024" si="470">G1025</f>
        <v>2100</v>
      </c>
      <c r="H1024" s="43">
        <f t="shared" si="470"/>
        <v>2100</v>
      </c>
    </row>
    <row r="1025" spans="1:8" ht="54" x14ac:dyDescent="0.3">
      <c r="A1025" s="9" t="s">
        <v>32</v>
      </c>
      <c r="B1025" s="10" t="s">
        <v>262</v>
      </c>
      <c r="C1025" s="10" t="s">
        <v>35</v>
      </c>
      <c r="D1025" s="6" t="s">
        <v>777</v>
      </c>
      <c r="E1025" s="6" t="s">
        <v>33</v>
      </c>
      <c r="F1025" s="42">
        <f>2100</f>
        <v>2100</v>
      </c>
      <c r="G1025" s="44">
        <f>2100</f>
        <v>2100</v>
      </c>
      <c r="H1025" s="43">
        <f>2100</f>
        <v>2100</v>
      </c>
    </row>
    <row r="1026" spans="1:8" ht="126" x14ac:dyDescent="0.3">
      <c r="A1026" s="9" t="s">
        <v>782</v>
      </c>
      <c r="B1026" s="10" t="s">
        <v>262</v>
      </c>
      <c r="C1026" s="10" t="s">
        <v>35</v>
      </c>
      <c r="D1026" s="6" t="s">
        <v>783</v>
      </c>
      <c r="E1026" s="7"/>
      <c r="F1026" s="42">
        <f>F1027</f>
        <v>1200</v>
      </c>
      <c r="G1026" s="42">
        <f t="shared" ref="G1026:H1026" si="471">G1027</f>
        <v>1200</v>
      </c>
      <c r="H1026" s="43">
        <f t="shared" si="471"/>
        <v>1200</v>
      </c>
    </row>
    <row r="1027" spans="1:8" ht="216" x14ac:dyDescent="0.3">
      <c r="A1027" s="9" t="s">
        <v>776</v>
      </c>
      <c r="B1027" s="10" t="s">
        <v>262</v>
      </c>
      <c r="C1027" s="10" t="s">
        <v>35</v>
      </c>
      <c r="D1027" s="6" t="s">
        <v>784</v>
      </c>
      <c r="E1027" s="7"/>
      <c r="F1027" s="42">
        <f>F1028</f>
        <v>1200</v>
      </c>
      <c r="G1027" s="42">
        <f t="shared" ref="G1027:H1027" si="472">G1028</f>
        <v>1200</v>
      </c>
      <c r="H1027" s="43">
        <f t="shared" si="472"/>
        <v>1200</v>
      </c>
    </row>
    <row r="1028" spans="1:8" ht="36" x14ac:dyDescent="0.3">
      <c r="A1028" s="9" t="s">
        <v>30</v>
      </c>
      <c r="B1028" s="10" t="s">
        <v>262</v>
      </c>
      <c r="C1028" s="10" t="s">
        <v>35</v>
      </c>
      <c r="D1028" s="6" t="s">
        <v>784</v>
      </c>
      <c r="E1028" s="6" t="s">
        <v>31</v>
      </c>
      <c r="F1028" s="42">
        <f>F1029</f>
        <v>1200</v>
      </c>
      <c r="G1028" s="42">
        <f t="shared" ref="G1028:H1028" si="473">G1029</f>
        <v>1200</v>
      </c>
      <c r="H1028" s="43">
        <f t="shared" si="473"/>
        <v>1200</v>
      </c>
    </row>
    <row r="1029" spans="1:8" ht="54.6" thickBot="1" x14ac:dyDescent="0.35">
      <c r="A1029" s="15" t="s">
        <v>32</v>
      </c>
      <c r="B1029" s="13" t="s">
        <v>262</v>
      </c>
      <c r="C1029" s="13" t="s">
        <v>35</v>
      </c>
      <c r="D1029" s="14" t="s">
        <v>784</v>
      </c>
      <c r="E1029" s="14" t="s">
        <v>33</v>
      </c>
      <c r="F1029" s="45">
        <v>1200</v>
      </c>
      <c r="G1029" s="46">
        <v>1200</v>
      </c>
      <c r="H1029" s="47">
        <v>1200</v>
      </c>
    </row>
    <row r="1030" spans="1:8" ht="35.4" thickBot="1" x14ac:dyDescent="0.35">
      <c r="A1030" s="33" t="s">
        <v>785</v>
      </c>
      <c r="B1030" s="34" t="s">
        <v>83</v>
      </c>
      <c r="C1030" s="34"/>
      <c r="D1030" s="34"/>
      <c r="E1030" s="34"/>
      <c r="F1030" s="57">
        <f t="shared" ref="F1030:F1036" si="474">F1031</f>
        <v>102954</v>
      </c>
      <c r="G1030" s="57">
        <f t="shared" ref="G1030:H1030" si="475">G1031</f>
        <v>125700</v>
      </c>
      <c r="H1030" s="58">
        <f t="shared" si="475"/>
        <v>138300</v>
      </c>
    </row>
    <row r="1031" spans="1:8" ht="36" x14ac:dyDescent="0.3">
      <c r="A1031" s="8" t="s">
        <v>786</v>
      </c>
      <c r="B1031" s="5" t="s">
        <v>83</v>
      </c>
      <c r="C1031" s="5" t="s">
        <v>7</v>
      </c>
      <c r="D1031" s="16"/>
      <c r="E1031" s="16"/>
      <c r="F1031" s="40">
        <f t="shared" si="474"/>
        <v>102954</v>
      </c>
      <c r="G1031" s="40">
        <f t="shared" ref="G1031:H1031" si="476">G1032</f>
        <v>125700</v>
      </c>
      <c r="H1031" s="66">
        <f t="shared" si="476"/>
        <v>138300</v>
      </c>
    </row>
    <row r="1032" spans="1:8" ht="36" x14ac:dyDescent="0.3">
      <c r="A1032" s="9" t="s">
        <v>10</v>
      </c>
      <c r="B1032" s="10" t="s">
        <v>83</v>
      </c>
      <c r="C1032" s="10" t="s">
        <v>7</v>
      </c>
      <c r="D1032" s="10" t="s">
        <v>11</v>
      </c>
      <c r="E1032" s="10"/>
      <c r="F1032" s="42">
        <f t="shared" si="474"/>
        <v>102954</v>
      </c>
      <c r="G1032" s="42">
        <f t="shared" ref="G1032:H1032" si="477">G1033</f>
        <v>125700</v>
      </c>
      <c r="H1032" s="47">
        <f t="shared" si="477"/>
        <v>138300</v>
      </c>
    </row>
    <row r="1033" spans="1:8" ht="36" x14ac:dyDescent="0.3">
      <c r="A1033" s="9" t="s">
        <v>787</v>
      </c>
      <c r="B1033" s="10" t="s">
        <v>83</v>
      </c>
      <c r="C1033" s="10" t="s">
        <v>7</v>
      </c>
      <c r="D1033" s="6" t="s">
        <v>788</v>
      </c>
      <c r="E1033" s="6"/>
      <c r="F1033" s="42">
        <f t="shared" si="474"/>
        <v>102954</v>
      </c>
      <c r="G1033" s="42">
        <f t="shared" ref="G1033:H1033" si="478">G1034</f>
        <v>125700</v>
      </c>
      <c r="H1033" s="47">
        <f t="shared" si="478"/>
        <v>138300</v>
      </c>
    </row>
    <row r="1034" spans="1:8" ht="36" x14ac:dyDescent="0.3">
      <c r="A1034" s="9" t="s">
        <v>789</v>
      </c>
      <c r="B1034" s="10" t="s">
        <v>83</v>
      </c>
      <c r="C1034" s="10" t="s">
        <v>7</v>
      </c>
      <c r="D1034" s="6" t="s">
        <v>790</v>
      </c>
      <c r="E1034" s="7"/>
      <c r="F1034" s="42">
        <f t="shared" si="474"/>
        <v>102954</v>
      </c>
      <c r="G1034" s="42">
        <f t="shared" ref="G1034:H1034" si="479">G1035</f>
        <v>125700</v>
      </c>
      <c r="H1034" s="47">
        <f t="shared" si="479"/>
        <v>138300</v>
      </c>
    </row>
    <row r="1035" spans="1:8" ht="18" x14ac:dyDescent="0.3">
      <c r="A1035" s="9" t="s">
        <v>791</v>
      </c>
      <c r="B1035" s="10" t="s">
        <v>83</v>
      </c>
      <c r="C1035" s="10" t="s">
        <v>7</v>
      </c>
      <c r="D1035" s="6" t="s">
        <v>792</v>
      </c>
      <c r="E1035" s="7"/>
      <c r="F1035" s="42">
        <f t="shared" si="474"/>
        <v>102954</v>
      </c>
      <c r="G1035" s="42">
        <f t="shared" ref="G1035:H1035" si="480">G1036</f>
        <v>125700</v>
      </c>
      <c r="H1035" s="47">
        <f t="shared" si="480"/>
        <v>138300</v>
      </c>
    </row>
    <row r="1036" spans="1:8" ht="36" x14ac:dyDescent="0.3">
      <c r="A1036" s="9" t="s">
        <v>785</v>
      </c>
      <c r="B1036" s="10" t="s">
        <v>83</v>
      </c>
      <c r="C1036" s="10" t="s">
        <v>7</v>
      </c>
      <c r="D1036" s="6" t="s">
        <v>792</v>
      </c>
      <c r="E1036" s="6" t="s">
        <v>793</v>
      </c>
      <c r="F1036" s="42">
        <f t="shared" si="474"/>
        <v>102954</v>
      </c>
      <c r="G1036" s="42">
        <f t="shared" ref="G1036:H1036" si="481">G1037</f>
        <v>125700</v>
      </c>
      <c r="H1036" s="47">
        <f t="shared" si="481"/>
        <v>138300</v>
      </c>
    </row>
    <row r="1037" spans="1:8" ht="18.600000000000001" thickBot="1" x14ac:dyDescent="0.35">
      <c r="A1037" s="12" t="s">
        <v>791</v>
      </c>
      <c r="B1037" s="13" t="s">
        <v>83</v>
      </c>
      <c r="C1037" s="13" t="s">
        <v>7</v>
      </c>
      <c r="D1037" s="14" t="s">
        <v>792</v>
      </c>
      <c r="E1037" s="14" t="s">
        <v>794</v>
      </c>
      <c r="F1037" s="45">
        <f>108304-5000-350</f>
        <v>102954</v>
      </c>
      <c r="G1037" s="46">
        <f>125700</f>
        <v>125700</v>
      </c>
      <c r="H1037" s="47">
        <f>138300</f>
        <v>138300</v>
      </c>
    </row>
    <row r="1038" spans="1:8" ht="18" thickBot="1" x14ac:dyDescent="0.35">
      <c r="A1038" s="68" t="s">
        <v>795</v>
      </c>
      <c r="B1038" s="69"/>
      <c r="C1038" s="69"/>
      <c r="D1038" s="69"/>
      <c r="E1038" s="70"/>
      <c r="F1038" s="64">
        <f>F1030+F1001+F970+F910+F902+F808+F591+F568+F388+F234+F197+F189+F14</f>
        <v>11219155.399999999</v>
      </c>
      <c r="G1038" s="64">
        <f>G1030+G1001+G970+G910+G902+G808+G591+G568+G388+G234+G197+G189+G14</f>
        <v>10740978.400000002</v>
      </c>
      <c r="H1038" s="65">
        <f>H1030+H1001+H970+H910+H902+H808+H591+H568+H388+H234+H197+H189+H14</f>
        <v>10565879.500000002</v>
      </c>
    </row>
    <row r="1039" spans="1:8" ht="15.6" x14ac:dyDescent="0.3">
      <c r="A1039" s="2"/>
      <c r="B1039" s="2"/>
      <c r="C1039" s="2"/>
      <c r="D1039" s="2"/>
      <c r="E1039" s="2"/>
      <c r="F1039" s="2"/>
      <c r="G1039" s="2"/>
      <c r="H1039" s="2"/>
    </row>
    <row r="1040" spans="1:8" ht="21.45" customHeight="1" x14ac:dyDescent="0.3">
      <c r="A1040" s="71"/>
      <c r="B1040" s="71"/>
      <c r="C1040" s="71"/>
      <c r="D1040" s="71"/>
      <c r="E1040" s="2"/>
      <c r="F1040" s="2"/>
      <c r="G1040" s="2"/>
      <c r="H1040" s="3"/>
    </row>
  </sheetData>
  <mergeCells count="11">
    <mergeCell ref="A1038:E1038"/>
    <mergeCell ref="A1040:D1040"/>
    <mergeCell ref="A8:H8"/>
    <mergeCell ref="A10:H10"/>
    <mergeCell ref="A11:A12"/>
    <mergeCell ref="B11:B12"/>
    <mergeCell ref="C11:C12"/>
    <mergeCell ref="D11:D12"/>
    <mergeCell ref="E11:E12"/>
    <mergeCell ref="F11:H11"/>
    <mergeCell ref="A9:H9"/>
  </mergeCells>
  <pageMargins left="1.1811023622047245" right="0.39370078740157483" top="0.39370078740157483" bottom="0.39370078740157483" header="0.31496062992125984" footer="0.31496062992125984"/>
  <pageSetup paperSize="9" scale="52" fitToHeight="0" orientation="portrait" r:id="rId1"/>
  <headerFooter>
    <oddFooter>&amp;L182/мз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Результат 1</vt:lpstr>
      <vt:lpstr>'Результат 1'!Заголовки_для_печати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Ольга С. Родионова</cp:lastModifiedBy>
  <cp:lastPrinted>2019-12-19T09:03:22Z</cp:lastPrinted>
  <dcterms:created xsi:type="dcterms:W3CDTF">2019-11-14T09:57:24Z</dcterms:created>
  <dcterms:modified xsi:type="dcterms:W3CDTF">2019-12-23T09:01:12Z</dcterms:modified>
</cp:coreProperties>
</file>